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ieltag 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<sst xmlns="http://schemas.openxmlformats.org/spreadsheetml/2006/main" count="50" uniqueCount="50">
  <si>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Ergebnis</t>
  </si>
  <si>
    <t>Spielpaarung</t>
  </si>
  <si>
    <t>Tip 1</t>
  </si>
  <si>
    <t>Tip 2</t>
  </si>
  <si>
    <t>Tip 3</t>
  </si>
  <si>
    <t>Tip 4</t>
  </si>
  <si>
    <t>Tip 5</t>
  </si>
  <si>
    <t>Tip 6</t>
  </si>
  <si>
    <t>Tip 7</t>
  </si>
  <si>
    <t>Tip 8</t>
  </si>
  <si>
    <t>Tip 9</t>
  </si>
  <si>
    <t>Tip 10</t>
  </si>
  <si>
    <t>Tip 11</t>
  </si>
  <si>
    <t>Tip 12</t>
  </si>
  <si>
    <t>Tip 13</t>
  </si>
  <si>
    <t>Tip 14</t>
  </si>
  <si>
    <t>Tip 15</t>
  </si>
  <si>
    <t>Tip 16</t>
  </si>
  <si>
    <t>Tip 17</t>
  </si>
  <si>
    <t>Tip 18</t>
  </si>
  <si>
    <t>Tip 19</t>
  </si>
  <si>
    <t>Tip 20</t>
  </si>
  <si>
    <t>Potomac</t>
  </si>
  <si>
    <t>Kornflake</t>
  </si>
  <si>
    <t>Hottemax</t>
  </si>
  <si>
    <t>Rosenheimer</t>
  </si>
  <si>
    <t>Tessie</t>
  </si>
  <si>
    <t>Gerd</t>
  </si>
  <si>
    <t>FunTa</t>
  </si>
  <si>
    <t>Zum Kopieren</t>
  </si>
  <si>
    <t>Basti</t>
  </si>
  <si>
    <t>Frank2609</t>
  </si>
  <si>
    <t>1899 Hoffenheim - Borussia M'gladbach</t>
  </si>
  <si>
    <t>1. FC Nürnberg - FC Bayern München</t>
  </si>
  <si>
    <t>1. FC Köln - VfB Stuttgart</t>
  </si>
  <si>
    <t>Borussia Dortmund - Hannover 96</t>
  </si>
  <si>
    <t>Hamburger SV - Eintracht Frankfurt</t>
  </si>
  <si>
    <t>1. FSV Mainz 05 - VfL Bochum</t>
  </si>
  <si>
    <t>SC Freiburg - Hertha BSC Berlin</t>
  </si>
  <si>
    <t>VfL Wolfsburg - FC Schalke</t>
  </si>
  <si>
    <t>SV Werder Bremen - Bayer Leverkusen</t>
  </si>
  <si>
    <t>TSV 1860 München - Alemannia Aachen</t>
  </si>
  <si>
    <t>Hansa Rostock - FC Augsburg</t>
  </si>
  <si>
    <t>FSV Frankfurt - Karlsruher SC</t>
  </si>
  <si>
    <t>Energie Cottbus - SC Paderborn</t>
  </si>
  <si>
    <t>Rot-Weiß Oberhausen - SpVgg Greuther Fürth</t>
  </si>
  <si>
    <t>1. FC Kaiserslautern - FC St. Pauli</t>
  </si>
  <si>
    <t>1. FC Union Berlin - TuS Koblenz</t>
  </si>
  <si>
    <t>Fortuna Düsseldorf - Rot Weiss Ahlen</t>
  </si>
  <si>
    <t>Arminia Bielefeld - MSV Duisburg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</si>
</sst>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9" fontId="0" fillId="0" borderId="0" xfId="17" applyFont="1" applyFill="1" applyBorder="1" applyAlignment="1" applyProtection="1">
      <alignment/>
      <protection/>
    </xf>
    <xf numFmtId="1" fontId="0" fillId="0" borderId="0" xfId="17" applyNumberFormat="1" applyFont="1" applyFill="1" applyBorder="1" applyAlignment="1" applyProtection="1">
      <alignment/>
      <protection/>
    </xf>
    <xf numFmtId="9" fontId="0" fillId="0" borderId="0" xfId="17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97"/>
  <sheetViews>
    <sheetView tabSelected="1" workbookViewId="0" topLeftCell="A1">
      <selection activeCell="A23" sqref="A23"/>
    </sheetView>
  </sheetViews>
  <sheetFormatPr defaultColWidth="11.421875" defaultRowHeight="12.75"/>
  <cols>
    <col min="2" max="2" width="18.00390625" style="0" customWidth="1"/>
    <col min="3" max="3" width="10.140625" style="0" customWidth="1"/>
    <col min="4" max="4" width="11.00390625" style="0" customWidth="1"/>
    <col min="5" max="5" width="8.00390625" style="0" customWidth="1"/>
    <col min="6" max="6" width="8.140625" style="0" customWidth="1"/>
    <col min="7" max="7" width="8.421875" style="0" customWidth="1"/>
    <col min="8" max="8" width="8.28125" style="0" customWidth="1"/>
    <col min="9" max="9" width="7.57421875" style="0" customWidth="1"/>
    <col min="10" max="10" width="9.7109375" style="0" customWidth="1"/>
    <col min="11" max="11" width="8.28125" style="0" customWidth="1"/>
    <col min="12" max="12" width="9.8515625" style="0" customWidth="1"/>
    <col min="13" max="13" width="7.00390625" style="0" customWidth="1"/>
    <col min="14" max="14" width="7.57421875" style="0" customWidth="1"/>
    <col min="15" max="15" width="8.7109375" style="0" customWidth="1"/>
    <col min="16" max="16" width="7.8515625" style="0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3" spans="1:22" ht="12.75">
      <c r="A3">
        <v>0</v>
      </c>
      <c r="B3" t="s">
        <v>32</v>
      </c>
      <c r="C3">
        <v>1</v>
      </c>
      <c r="D3">
        <v>1</v>
      </c>
      <c r="E3">
        <v>1</v>
      </c>
      <c r="F3">
        <v>1</v>
      </c>
      <c r="G3">
        <v>2</v>
      </c>
      <c r="H3">
        <v>0</v>
      </c>
      <c r="I3">
        <v>1</v>
      </c>
      <c r="J3">
        <v>0</v>
      </c>
      <c r="K3">
        <v>1</v>
      </c>
      <c r="L3">
        <v>8</v>
      </c>
      <c r="M3">
        <v>8</v>
      </c>
      <c r="N3">
        <v>8</v>
      </c>
      <c r="O3">
        <v>8</v>
      </c>
      <c r="P3">
        <v>8</v>
      </c>
      <c r="Q3">
        <v>8</v>
      </c>
      <c r="R3">
        <v>8</v>
      </c>
      <c r="S3">
        <v>8</v>
      </c>
      <c r="T3">
        <v>8</v>
      </c>
      <c r="U3">
        <v>8</v>
      </c>
      <c r="V3">
        <v>8</v>
      </c>
    </row>
    <row r="4" spans="1:22" ht="12.75">
      <c r="A4">
        <v>9</v>
      </c>
      <c r="B4" t="s">
        <v>33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8</v>
      </c>
      <c r="M4">
        <v>8</v>
      </c>
      <c r="N4">
        <v>8</v>
      </c>
      <c r="O4">
        <v>8</v>
      </c>
      <c r="P4">
        <v>8</v>
      </c>
      <c r="Q4">
        <v>8</v>
      </c>
      <c r="R4">
        <v>8</v>
      </c>
      <c r="S4">
        <v>8</v>
      </c>
      <c r="T4">
        <v>8</v>
      </c>
      <c r="U4">
        <v>8</v>
      </c>
      <c r="V4">
        <v>8</v>
      </c>
    </row>
    <row r="5" spans="1:22" ht="12.75">
      <c r="A5">
        <v>9</v>
      </c>
      <c r="B5" t="s">
        <v>34</v>
      </c>
      <c r="C5">
        <v>1</v>
      </c>
      <c r="D5">
        <v>0</v>
      </c>
      <c r="E5">
        <v>2</v>
      </c>
      <c r="F5">
        <v>0</v>
      </c>
      <c r="G5">
        <v>2</v>
      </c>
      <c r="H5">
        <v>0</v>
      </c>
      <c r="I5">
        <v>0</v>
      </c>
      <c r="J5">
        <v>2</v>
      </c>
      <c r="K5">
        <v>1</v>
      </c>
      <c r="L5">
        <v>8</v>
      </c>
      <c r="M5">
        <v>8</v>
      </c>
      <c r="N5">
        <v>8</v>
      </c>
      <c r="O5">
        <v>8</v>
      </c>
      <c r="P5">
        <v>8</v>
      </c>
      <c r="Q5">
        <v>8</v>
      </c>
      <c r="R5">
        <v>8</v>
      </c>
      <c r="S5">
        <v>8</v>
      </c>
      <c r="T5">
        <v>8</v>
      </c>
      <c r="U5">
        <v>8</v>
      </c>
      <c r="V5">
        <v>8</v>
      </c>
    </row>
    <row r="6" spans="1:22" ht="12.75">
      <c r="A6">
        <v>9</v>
      </c>
      <c r="B6" t="s">
        <v>35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8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8</v>
      </c>
      <c r="T6">
        <v>8</v>
      </c>
      <c r="U6">
        <v>8</v>
      </c>
      <c r="V6">
        <v>8</v>
      </c>
    </row>
    <row r="7" spans="1:22" ht="12.75">
      <c r="A7">
        <v>9</v>
      </c>
      <c r="B7" t="s">
        <v>36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0</v>
      </c>
      <c r="L7">
        <v>8</v>
      </c>
      <c r="M7">
        <v>8</v>
      </c>
      <c r="N7">
        <v>8</v>
      </c>
      <c r="O7">
        <v>8</v>
      </c>
      <c r="P7">
        <v>8</v>
      </c>
      <c r="Q7">
        <v>8</v>
      </c>
      <c r="R7">
        <v>8</v>
      </c>
      <c r="S7">
        <v>8</v>
      </c>
      <c r="T7">
        <v>8</v>
      </c>
      <c r="U7">
        <v>8</v>
      </c>
      <c r="V7">
        <v>8</v>
      </c>
    </row>
    <row r="8" spans="1:22" ht="12.75">
      <c r="A8">
        <v>9</v>
      </c>
      <c r="B8" t="s">
        <v>37</v>
      </c>
      <c r="C8">
        <v>1</v>
      </c>
      <c r="D8">
        <v>1</v>
      </c>
      <c r="E8">
        <v>1</v>
      </c>
      <c r="F8">
        <v>0</v>
      </c>
      <c r="G8">
        <v>1</v>
      </c>
      <c r="H8">
        <v>1</v>
      </c>
      <c r="I8">
        <v>1</v>
      </c>
      <c r="J8">
        <v>1</v>
      </c>
      <c r="K8">
        <v>2</v>
      </c>
      <c r="L8">
        <v>8</v>
      </c>
      <c r="M8">
        <v>8</v>
      </c>
      <c r="N8">
        <v>8</v>
      </c>
      <c r="O8">
        <v>8</v>
      </c>
      <c r="P8">
        <v>8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</row>
    <row r="9" spans="1:22" ht="12.75">
      <c r="A9">
        <v>9</v>
      </c>
      <c r="B9" t="s">
        <v>38</v>
      </c>
      <c r="C9">
        <v>1</v>
      </c>
      <c r="D9">
        <v>1</v>
      </c>
      <c r="E9">
        <v>1</v>
      </c>
      <c r="F9">
        <v>0</v>
      </c>
      <c r="G9">
        <v>2</v>
      </c>
      <c r="H9">
        <v>1</v>
      </c>
      <c r="I9">
        <v>1</v>
      </c>
      <c r="J9">
        <v>0</v>
      </c>
      <c r="K9">
        <v>0</v>
      </c>
      <c r="L9">
        <v>8</v>
      </c>
      <c r="M9">
        <v>8</v>
      </c>
      <c r="N9">
        <v>8</v>
      </c>
      <c r="O9">
        <v>8</v>
      </c>
      <c r="P9">
        <v>8</v>
      </c>
      <c r="Q9">
        <v>8</v>
      </c>
      <c r="R9">
        <v>8</v>
      </c>
      <c r="S9">
        <v>8</v>
      </c>
      <c r="T9">
        <v>8</v>
      </c>
      <c r="U9">
        <v>8</v>
      </c>
      <c r="V9">
        <v>8</v>
      </c>
    </row>
    <row r="10" spans="1:22" ht="12.75">
      <c r="A10">
        <v>9</v>
      </c>
      <c r="B10" t="s">
        <v>39</v>
      </c>
      <c r="C10">
        <v>0</v>
      </c>
      <c r="D10">
        <v>0</v>
      </c>
      <c r="E10">
        <v>2</v>
      </c>
      <c r="F10">
        <v>1</v>
      </c>
      <c r="G10">
        <v>2</v>
      </c>
      <c r="H10">
        <v>1</v>
      </c>
      <c r="I10">
        <v>0</v>
      </c>
      <c r="J10">
        <v>0</v>
      </c>
      <c r="K10">
        <v>2</v>
      </c>
      <c r="L10">
        <v>8</v>
      </c>
      <c r="M10">
        <v>8</v>
      </c>
      <c r="N10">
        <v>8</v>
      </c>
      <c r="O10">
        <v>8</v>
      </c>
      <c r="P10">
        <v>8</v>
      </c>
      <c r="Q10">
        <v>8</v>
      </c>
      <c r="R10">
        <v>8</v>
      </c>
      <c r="S10">
        <v>8</v>
      </c>
      <c r="T10">
        <v>8</v>
      </c>
      <c r="U10">
        <v>8</v>
      </c>
      <c r="V10">
        <v>8</v>
      </c>
    </row>
    <row r="11" spans="1:22" ht="12.75">
      <c r="A11">
        <v>9</v>
      </c>
      <c r="B11" t="s">
        <v>40</v>
      </c>
      <c r="C11">
        <v>0</v>
      </c>
      <c r="D11">
        <v>2</v>
      </c>
      <c r="E11">
        <v>2</v>
      </c>
      <c r="F11">
        <v>1</v>
      </c>
      <c r="G11">
        <v>1</v>
      </c>
      <c r="H11">
        <v>1</v>
      </c>
      <c r="I11">
        <v>0</v>
      </c>
      <c r="J11">
        <v>0</v>
      </c>
      <c r="K11">
        <v>2</v>
      </c>
      <c r="L11">
        <v>8</v>
      </c>
      <c r="M11">
        <v>8</v>
      </c>
      <c r="N11">
        <v>8</v>
      </c>
      <c r="O11">
        <v>8</v>
      </c>
      <c r="P11">
        <v>8</v>
      </c>
      <c r="Q11">
        <v>8</v>
      </c>
      <c r="R11">
        <v>8</v>
      </c>
      <c r="S11">
        <v>8</v>
      </c>
      <c r="T11">
        <v>8</v>
      </c>
      <c r="U11">
        <v>8</v>
      </c>
      <c r="V11">
        <v>8</v>
      </c>
    </row>
    <row r="13" spans="1:29" ht="12.75">
      <c r="A13">
        <v>1</v>
      </c>
      <c r="B13" t="s">
        <v>47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8</v>
      </c>
      <c r="M13">
        <v>8</v>
      </c>
      <c r="N13">
        <v>8</v>
      </c>
      <c r="O13">
        <v>8</v>
      </c>
      <c r="P13">
        <v>8</v>
      </c>
      <c r="Q13">
        <v>8</v>
      </c>
      <c r="R13">
        <v>8</v>
      </c>
      <c r="S13">
        <v>8</v>
      </c>
      <c r="T13">
        <v>8</v>
      </c>
      <c r="U13">
        <v>8</v>
      </c>
      <c r="V13">
        <v>8</v>
      </c>
      <c r="AC13" s="1"/>
    </row>
    <row r="14" spans="1:22" ht="12.75">
      <c r="A14">
        <v>1</v>
      </c>
      <c r="B14" t="s">
        <v>48</v>
      </c>
      <c r="C14">
        <v>8</v>
      </c>
      <c r="D14">
        <v>1</v>
      </c>
      <c r="E14">
        <v>1</v>
      </c>
      <c r="F14">
        <v>1</v>
      </c>
      <c r="G14">
        <v>2</v>
      </c>
      <c r="H14">
        <v>1</v>
      </c>
      <c r="I14">
        <v>1</v>
      </c>
      <c r="J14">
        <v>1</v>
      </c>
      <c r="K14">
        <v>1</v>
      </c>
      <c r="L14">
        <v>8</v>
      </c>
      <c r="M14">
        <v>8</v>
      </c>
      <c r="N14">
        <v>8</v>
      </c>
      <c r="O14">
        <v>8</v>
      </c>
      <c r="P14">
        <v>8</v>
      </c>
      <c r="Q14">
        <v>8</v>
      </c>
      <c r="R14">
        <v>8</v>
      </c>
      <c r="S14">
        <v>8</v>
      </c>
      <c r="T14">
        <v>8</v>
      </c>
      <c r="U14">
        <v>8</v>
      </c>
      <c r="V14">
        <v>8</v>
      </c>
    </row>
    <row r="15" spans="1:22" ht="12.75">
      <c r="A15">
        <v>2</v>
      </c>
      <c r="B15" t="s">
        <v>49</v>
      </c>
      <c r="C15">
        <v>1</v>
      </c>
      <c r="D15">
        <v>1</v>
      </c>
      <c r="E15">
        <v>1</v>
      </c>
      <c r="F15">
        <v>0</v>
      </c>
      <c r="G15">
        <v>2</v>
      </c>
      <c r="H15">
        <v>1</v>
      </c>
      <c r="I15">
        <v>1</v>
      </c>
      <c r="J15">
        <v>1</v>
      </c>
      <c r="K15">
        <v>2</v>
      </c>
      <c r="L15">
        <v>8</v>
      </c>
      <c r="M15">
        <v>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</row>
    <row r="16" spans="1:22" ht="12.75">
      <c r="A16">
        <v>9</v>
      </c>
      <c r="B16" t="s">
        <v>41</v>
      </c>
      <c r="C16">
        <v>0</v>
      </c>
      <c r="D16">
        <v>1</v>
      </c>
      <c r="E16">
        <v>1</v>
      </c>
      <c r="F16">
        <v>1</v>
      </c>
      <c r="G16">
        <v>1</v>
      </c>
      <c r="H16">
        <v>0</v>
      </c>
      <c r="I16">
        <v>1</v>
      </c>
      <c r="J16">
        <v>0</v>
      </c>
      <c r="K16">
        <v>0</v>
      </c>
      <c r="L16">
        <v>8</v>
      </c>
      <c r="M16">
        <v>8</v>
      </c>
      <c r="N16">
        <v>8</v>
      </c>
      <c r="O16">
        <v>8</v>
      </c>
      <c r="P16">
        <v>8</v>
      </c>
      <c r="Q16">
        <v>8</v>
      </c>
      <c r="R16">
        <v>8</v>
      </c>
      <c r="S16">
        <v>8</v>
      </c>
      <c r="T16">
        <v>8</v>
      </c>
      <c r="U16">
        <v>8</v>
      </c>
      <c r="V16">
        <v>8</v>
      </c>
    </row>
    <row r="17" spans="1:22" ht="12.75">
      <c r="A17">
        <v>9</v>
      </c>
      <c r="B17" t="s">
        <v>42</v>
      </c>
      <c r="C17">
        <v>1</v>
      </c>
      <c r="D17">
        <v>0</v>
      </c>
      <c r="E17">
        <v>0</v>
      </c>
      <c r="F17">
        <v>1</v>
      </c>
      <c r="G17">
        <v>2</v>
      </c>
      <c r="H17">
        <v>0</v>
      </c>
      <c r="I17">
        <v>0</v>
      </c>
      <c r="J17">
        <v>2</v>
      </c>
      <c r="K17">
        <v>0</v>
      </c>
      <c r="L17">
        <v>8</v>
      </c>
      <c r="M17">
        <v>8</v>
      </c>
      <c r="N17">
        <v>8</v>
      </c>
      <c r="O17">
        <v>8</v>
      </c>
      <c r="P17">
        <v>8</v>
      </c>
      <c r="Q17">
        <v>8</v>
      </c>
      <c r="R17">
        <v>8</v>
      </c>
      <c r="S17">
        <v>8</v>
      </c>
      <c r="T17">
        <v>8</v>
      </c>
      <c r="U17">
        <v>8</v>
      </c>
      <c r="V17">
        <v>8</v>
      </c>
    </row>
    <row r="18" spans="1:22" ht="12.75">
      <c r="A18">
        <v>9</v>
      </c>
      <c r="B18" t="s">
        <v>43</v>
      </c>
      <c r="C18">
        <v>2</v>
      </c>
      <c r="D18">
        <v>0</v>
      </c>
      <c r="E18">
        <v>1</v>
      </c>
      <c r="F18">
        <v>2</v>
      </c>
      <c r="G18">
        <v>2</v>
      </c>
      <c r="H18">
        <v>0</v>
      </c>
      <c r="I18">
        <v>0</v>
      </c>
      <c r="J18">
        <v>2</v>
      </c>
      <c r="K18">
        <v>2</v>
      </c>
      <c r="L18">
        <v>8</v>
      </c>
      <c r="M18">
        <v>8</v>
      </c>
      <c r="N18">
        <v>8</v>
      </c>
      <c r="O18">
        <v>8</v>
      </c>
      <c r="P18">
        <v>8</v>
      </c>
      <c r="Q18">
        <v>8</v>
      </c>
      <c r="R18">
        <v>8</v>
      </c>
      <c r="S18">
        <v>8</v>
      </c>
      <c r="T18">
        <v>8</v>
      </c>
      <c r="U18">
        <v>8</v>
      </c>
      <c r="V18">
        <v>8</v>
      </c>
    </row>
    <row r="19" spans="1:22" ht="12.75">
      <c r="A19">
        <v>9</v>
      </c>
      <c r="B19" t="s">
        <v>44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2</v>
      </c>
      <c r="L19">
        <v>8</v>
      </c>
      <c r="M19">
        <v>8</v>
      </c>
      <c r="N19">
        <v>8</v>
      </c>
      <c r="O19">
        <v>8</v>
      </c>
      <c r="P19">
        <v>8</v>
      </c>
      <c r="Q19">
        <v>8</v>
      </c>
      <c r="R19">
        <v>8</v>
      </c>
      <c r="S19">
        <v>8</v>
      </c>
      <c r="T19">
        <v>8</v>
      </c>
      <c r="U19">
        <v>8</v>
      </c>
      <c r="V19">
        <v>8</v>
      </c>
    </row>
    <row r="20" spans="1:22" ht="12.75">
      <c r="A20">
        <v>9</v>
      </c>
      <c r="B20" t="s">
        <v>45</v>
      </c>
      <c r="C20">
        <v>2</v>
      </c>
      <c r="D20">
        <v>1</v>
      </c>
      <c r="E20">
        <v>1</v>
      </c>
      <c r="F20">
        <v>2</v>
      </c>
      <c r="G20">
        <v>1</v>
      </c>
      <c r="H20">
        <v>1</v>
      </c>
      <c r="I20">
        <v>2</v>
      </c>
      <c r="J20">
        <v>0</v>
      </c>
      <c r="K20">
        <v>2</v>
      </c>
      <c r="L20">
        <v>8</v>
      </c>
      <c r="M20">
        <v>8</v>
      </c>
      <c r="N20">
        <v>8</v>
      </c>
      <c r="O20">
        <v>8</v>
      </c>
      <c r="P20">
        <v>8</v>
      </c>
      <c r="Q20">
        <v>8</v>
      </c>
      <c r="R20">
        <v>8</v>
      </c>
      <c r="S20">
        <v>8</v>
      </c>
      <c r="T20">
        <v>8</v>
      </c>
      <c r="U20">
        <v>8</v>
      </c>
      <c r="V20">
        <v>8</v>
      </c>
    </row>
    <row r="21" spans="1:22" ht="12.75">
      <c r="A21">
        <v>9</v>
      </c>
      <c r="B21" t="s">
        <v>46</v>
      </c>
      <c r="C21">
        <v>8</v>
      </c>
      <c r="D21">
        <v>8</v>
      </c>
      <c r="E21">
        <v>1</v>
      </c>
      <c r="F21">
        <v>1</v>
      </c>
      <c r="G21">
        <v>2</v>
      </c>
      <c r="H21">
        <v>1</v>
      </c>
      <c r="I21">
        <v>1</v>
      </c>
      <c r="J21">
        <v>1</v>
      </c>
      <c r="K21">
        <v>0</v>
      </c>
      <c r="L21">
        <v>8</v>
      </c>
      <c r="M21">
        <v>8</v>
      </c>
      <c r="N21">
        <v>8</v>
      </c>
      <c r="O21">
        <v>8</v>
      </c>
      <c r="P21">
        <v>8</v>
      </c>
      <c r="Q21">
        <v>8</v>
      </c>
      <c r="R21">
        <v>8</v>
      </c>
      <c r="S21">
        <v>8</v>
      </c>
      <c r="T21">
        <v>8</v>
      </c>
      <c r="U21">
        <v>8</v>
      </c>
      <c r="V21">
        <v>8</v>
      </c>
    </row>
    <row r="23" spans="3:22" ht="12.75">
      <c r="C23">
        <f aca="true" t="shared" si="0" ref="C23:D31">IF(C3=$A3,1,0)</f>
        <v>0</v>
      </c>
      <c r="D23">
        <f t="shared" si="0"/>
        <v>0</v>
      </c>
      <c r="E23">
        <f aca="true" t="shared" si="1" ref="E23:N23">IF(E3=$A3,1,0)</f>
        <v>0</v>
      </c>
      <c r="F23">
        <f t="shared" si="1"/>
        <v>0</v>
      </c>
      <c r="G23">
        <f t="shared" si="1"/>
        <v>0</v>
      </c>
      <c r="H23">
        <f t="shared" si="1"/>
        <v>1</v>
      </c>
      <c r="I23">
        <f t="shared" si="1"/>
        <v>0</v>
      </c>
      <c r="J23">
        <f t="shared" si="1"/>
        <v>1</v>
      </c>
      <c r="K23">
        <f t="shared" si="1"/>
        <v>0</v>
      </c>
      <c r="L23">
        <f t="shared" si="1"/>
        <v>0</v>
      </c>
      <c r="M23">
        <f t="shared" si="1"/>
        <v>0</v>
      </c>
      <c r="N23">
        <f t="shared" si="1"/>
        <v>0</v>
      </c>
      <c r="O23">
        <f aca="true" t="shared" si="2" ref="O23:P31">IF(O3=$A3,1,0)</f>
        <v>0</v>
      </c>
      <c r="P23">
        <f t="shared" si="2"/>
        <v>0</v>
      </c>
      <c r="Q23">
        <f aca="true" t="shared" si="3" ref="Q23:V23">IF(Q3=$A3,1,0)</f>
        <v>0</v>
      </c>
      <c r="R23">
        <f t="shared" si="3"/>
        <v>0</v>
      </c>
      <c r="S23">
        <f t="shared" si="3"/>
        <v>0</v>
      </c>
      <c r="T23">
        <f t="shared" si="3"/>
        <v>0</v>
      </c>
      <c r="U23">
        <f t="shared" si="3"/>
        <v>0</v>
      </c>
      <c r="V23">
        <f t="shared" si="3"/>
        <v>0</v>
      </c>
    </row>
    <row r="24" spans="3:22" ht="12.75">
      <c r="C24">
        <f t="shared" si="0"/>
        <v>0</v>
      </c>
      <c r="D24">
        <f t="shared" si="0"/>
        <v>0</v>
      </c>
      <c r="E24">
        <f aca="true" t="shared" si="4" ref="E24:N24">IF(E4=$A4,1,0)</f>
        <v>0</v>
      </c>
      <c r="F24">
        <f t="shared" si="4"/>
        <v>0</v>
      </c>
      <c r="G24">
        <f t="shared" si="4"/>
        <v>0</v>
      </c>
      <c r="H24">
        <f t="shared" si="4"/>
        <v>0</v>
      </c>
      <c r="I24">
        <f t="shared" si="4"/>
        <v>0</v>
      </c>
      <c r="J24">
        <f t="shared" si="4"/>
        <v>0</v>
      </c>
      <c r="K24">
        <f t="shared" si="4"/>
        <v>0</v>
      </c>
      <c r="L24">
        <f t="shared" si="4"/>
        <v>0</v>
      </c>
      <c r="M24">
        <f t="shared" si="4"/>
        <v>0</v>
      </c>
      <c r="N24">
        <f t="shared" si="4"/>
        <v>0</v>
      </c>
      <c r="O24">
        <f t="shared" si="2"/>
        <v>0</v>
      </c>
      <c r="P24">
        <f t="shared" si="2"/>
        <v>0</v>
      </c>
      <c r="Q24">
        <f aca="true" t="shared" si="5" ref="Q24:V24">IF(Q4=$A4,1,0)</f>
        <v>0</v>
      </c>
      <c r="R24">
        <f t="shared" si="5"/>
        <v>0</v>
      </c>
      <c r="S24">
        <f t="shared" si="5"/>
        <v>0</v>
      </c>
      <c r="T24">
        <f t="shared" si="5"/>
        <v>0</v>
      </c>
      <c r="U24">
        <f t="shared" si="5"/>
        <v>0</v>
      </c>
      <c r="V24">
        <f t="shared" si="5"/>
        <v>0</v>
      </c>
    </row>
    <row r="25" spans="3:22" ht="12.75">
      <c r="C25">
        <f t="shared" si="0"/>
        <v>0</v>
      </c>
      <c r="D25">
        <f t="shared" si="0"/>
        <v>0</v>
      </c>
      <c r="E25">
        <f aca="true" t="shared" si="6" ref="E25:N25">IF(E5=$A5,1,0)</f>
        <v>0</v>
      </c>
      <c r="F25">
        <f t="shared" si="6"/>
        <v>0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0</v>
      </c>
      <c r="M25">
        <f t="shared" si="6"/>
        <v>0</v>
      </c>
      <c r="N25">
        <f t="shared" si="6"/>
        <v>0</v>
      </c>
      <c r="O25">
        <f t="shared" si="2"/>
        <v>0</v>
      </c>
      <c r="P25">
        <f t="shared" si="2"/>
        <v>0</v>
      </c>
      <c r="Q25">
        <f aca="true" t="shared" si="7" ref="Q25:V25">IF(Q5=$A5,1,0)</f>
        <v>0</v>
      </c>
      <c r="R25">
        <f t="shared" si="7"/>
        <v>0</v>
      </c>
      <c r="S25">
        <f t="shared" si="7"/>
        <v>0</v>
      </c>
      <c r="T25">
        <f t="shared" si="7"/>
        <v>0</v>
      </c>
      <c r="U25">
        <f t="shared" si="7"/>
        <v>0</v>
      </c>
      <c r="V25">
        <f t="shared" si="7"/>
        <v>0</v>
      </c>
    </row>
    <row r="26" spans="3:22" ht="12.75">
      <c r="C26">
        <f t="shared" si="0"/>
        <v>0</v>
      </c>
      <c r="D26">
        <f t="shared" si="0"/>
        <v>0</v>
      </c>
      <c r="E26">
        <f aca="true" t="shared" si="8" ref="E26:N26">IF(E6=$A6,1,0)</f>
        <v>0</v>
      </c>
      <c r="F26">
        <f t="shared" si="8"/>
        <v>0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0</v>
      </c>
      <c r="K26">
        <f t="shared" si="8"/>
        <v>0</v>
      </c>
      <c r="L26">
        <f t="shared" si="8"/>
        <v>0</v>
      </c>
      <c r="M26">
        <f t="shared" si="8"/>
        <v>0</v>
      </c>
      <c r="N26">
        <f t="shared" si="8"/>
        <v>0</v>
      </c>
      <c r="O26">
        <f t="shared" si="2"/>
        <v>0</v>
      </c>
      <c r="P26">
        <f t="shared" si="2"/>
        <v>0</v>
      </c>
      <c r="Q26">
        <f aca="true" t="shared" si="9" ref="Q26:V26">IF(Q6=$A6,1,0)</f>
        <v>0</v>
      </c>
      <c r="R26">
        <f t="shared" si="9"/>
        <v>0</v>
      </c>
      <c r="S26">
        <f t="shared" si="9"/>
        <v>0</v>
      </c>
      <c r="T26">
        <f t="shared" si="9"/>
        <v>0</v>
      </c>
      <c r="U26">
        <f t="shared" si="9"/>
        <v>0</v>
      </c>
      <c r="V26">
        <f t="shared" si="9"/>
        <v>0</v>
      </c>
    </row>
    <row r="27" spans="3:22" ht="12.75">
      <c r="C27">
        <f t="shared" si="0"/>
        <v>0</v>
      </c>
      <c r="D27">
        <f t="shared" si="0"/>
        <v>0</v>
      </c>
      <c r="E27">
        <f aca="true" t="shared" si="10" ref="E27:N27">IF(E7=$A7,1,0)</f>
        <v>0</v>
      </c>
      <c r="F27">
        <f t="shared" si="10"/>
        <v>0</v>
      </c>
      <c r="G27">
        <f t="shared" si="10"/>
        <v>0</v>
      </c>
      <c r="H27">
        <f t="shared" si="10"/>
        <v>0</v>
      </c>
      <c r="I27">
        <f t="shared" si="10"/>
        <v>0</v>
      </c>
      <c r="J27">
        <f t="shared" si="10"/>
        <v>0</v>
      </c>
      <c r="K27">
        <f t="shared" si="10"/>
        <v>0</v>
      </c>
      <c r="L27">
        <f t="shared" si="10"/>
        <v>0</v>
      </c>
      <c r="M27">
        <f t="shared" si="10"/>
        <v>0</v>
      </c>
      <c r="N27">
        <f t="shared" si="10"/>
        <v>0</v>
      </c>
      <c r="O27">
        <f t="shared" si="2"/>
        <v>0</v>
      </c>
      <c r="P27">
        <f t="shared" si="2"/>
        <v>0</v>
      </c>
      <c r="Q27">
        <f aca="true" t="shared" si="11" ref="Q27:V27">IF(Q7=$A7,1,0)</f>
        <v>0</v>
      </c>
      <c r="R27">
        <f t="shared" si="11"/>
        <v>0</v>
      </c>
      <c r="S27">
        <f t="shared" si="11"/>
        <v>0</v>
      </c>
      <c r="T27">
        <f t="shared" si="11"/>
        <v>0</v>
      </c>
      <c r="U27">
        <f t="shared" si="11"/>
        <v>0</v>
      </c>
      <c r="V27">
        <f t="shared" si="11"/>
        <v>0</v>
      </c>
    </row>
    <row r="28" spans="3:22" ht="12.75">
      <c r="C28">
        <f t="shared" si="0"/>
        <v>0</v>
      </c>
      <c r="D28">
        <f t="shared" si="0"/>
        <v>0</v>
      </c>
      <c r="E28">
        <f aca="true" t="shared" si="12" ref="E28:N28">IF(E8=$A8,1,0)</f>
        <v>0</v>
      </c>
      <c r="F28">
        <f t="shared" si="12"/>
        <v>0</v>
      </c>
      <c r="G28">
        <f t="shared" si="12"/>
        <v>0</v>
      </c>
      <c r="H28">
        <f t="shared" si="12"/>
        <v>0</v>
      </c>
      <c r="I28">
        <f t="shared" si="12"/>
        <v>0</v>
      </c>
      <c r="J28">
        <f t="shared" si="12"/>
        <v>0</v>
      </c>
      <c r="K28">
        <f t="shared" si="12"/>
        <v>0</v>
      </c>
      <c r="L28">
        <f t="shared" si="12"/>
        <v>0</v>
      </c>
      <c r="M28">
        <f t="shared" si="12"/>
        <v>0</v>
      </c>
      <c r="N28">
        <f t="shared" si="12"/>
        <v>0</v>
      </c>
      <c r="O28">
        <f t="shared" si="2"/>
        <v>0</v>
      </c>
      <c r="P28">
        <f t="shared" si="2"/>
        <v>0</v>
      </c>
      <c r="Q28">
        <f aca="true" t="shared" si="13" ref="Q28:V28">IF(Q8=$A8,1,0)</f>
        <v>0</v>
      </c>
      <c r="R28">
        <f t="shared" si="13"/>
        <v>0</v>
      </c>
      <c r="S28">
        <f t="shared" si="13"/>
        <v>0</v>
      </c>
      <c r="T28">
        <f t="shared" si="13"/>
        <v>0</v>
      </c>
      <c r="U28">
        <f t="shared" si="13"/>
        <v>0</v>
      </c>
      <c r="V28">
        <f t="shared" si="13"/>
        <v>0</v>
      </c>
    </row>
    <row r="29" spans="3:22" ht="12.75">
      <c r="C29">
        <f t="shared" si="0"/>
        <v>0</v>
      </c>
      <c r="D29">
        <f t="shared" si="0"/>
        <v>0</v>
      </c>
      <c r="E29">
        <f aca="true" t="shared" si="14" ref="E29:N29">IF(E9=$A9,1,0)</f>
        <v>0</v>
      </c>
      <c r="F29">
        <f t="shared" si="14"/>
        <v>0</v>
      </c>
      <c r="G29">
        <f t="shared" si="14"/>
        <v>0</v>
      </c>
      <c r="H29">
        <f t="shared" si="14"/>
        <v>0</v>
      </c>
      <c r="I29">
        <f t="shared" si="14"/>
        <v>0</v>
      </c>
      <c r="J29">
        <f t="shared" si="14"/>
        <v>0</v>
      </c>
      <c r="K29">
        <f t="shared" si="14"/>
        <v>0</v>
      </c>
      <c r="L29">
        <f t="shared" si="14"/>
        <v>0</v>
      </c>
      <c r="M29">
        <f t="shared" si="14"/>
        <v>0</v>
      </c>
      <c r="N29">
        <f t="shared" si="14"/>
        <v>0</v>
      </c>
      <c r="O29">
        <f t="shared" si="2"/>
        <v>0</v>
      </c>
      <c r="P29">
        <f t="shared" si="2"/>
        <v>0</v>
      </c>
      <c r="Q29">
        <f aca="true" t="shared" si="15" ref="Q29:V29">IF(Q9=$A9,1,0)</f>
        <v>0</v>
      </c>
      <c r="R29">
        <f t="shared" si="15"/>
        <v>0</v>
      </c>
      <c r="S29">
        <f t="shared" si="15"/>
        <v>0</v>
      </c>
      <c r="T29">
        <f t="shared" si="15"/>
        <v>0</v>
      </c>
      <c r="U29">
        <f t="shared" si="15"/>
        <v>0</v>
      </c>
      <c r="V29">
        <f t="shared" si="15"/>
        <v>0</v>
      </c>
    </row>
    <row r="30" spans="3:22" ht="12.75">
      <c r="C30">
        <f t="shared" si="0"/>
        <v>0</v>
      </c>
      <c r="D30">
        <f t="shared" si="0"/>
        <v>0</v>
      </c>
      <c r="E30">
        <f aca="true" t="shared" si="16" ref="E30:N30">IF(E10=$A10,1,0)</f>
        <v>0</v>
      </c>
      <c r="F30">
        <f t="shared" si="16"/>
        <v>0</v>
      </c>
      <c r="G30">
        <f t="shared" si="16"/>
        <v>0</v>
      </c>
      <c r="H30">
        <f t="shared" si="16"/>
        <v>0</v>
      </c>
      <c r="I30">
        <f t="shared" si="16"/>
        <v>0</v>
      </c>
      <c r="J30">
        <f t="shared" si="16"/>
        <v>0</v>
      </c>
      <c r="K30">
        <f t="shared" si="16"/>
        <v>0</v>
      </c>
      <c r="L30">
        <f t="shared" si="16"/>
        <v>0</v>
      </c>
      <c r="M30">
        <f t="shared" si="16"/>
        <v>0</v>
      </c>
      <c r="N30">
        <f t="shared" si="16"/>
        <v>0</v>
      </c>
      <c r="O30">
        <f t="shared" si="2"/>
        <v>0</v>
      </c>
      <c r="P30">
        <f t="shared" si="2"/>
        <v>0</v>
      </c>
      <c r="Q30">
        <f aca="true" t="shared" si="17" ref="Q30:V30">IF(Q10=$A10,1,0)</f>
        <v>0</v>
      </c>
      <c r="R30">
        <f t="shared" si="17"/>
        <v>0</v>
      </c>
      <c r="S30">
        <f t="shared" si="17"/>
        <v>0</v>
      </c>
      <c r="T30">
        <f t="shared" si="17"/>
        <v>0</v>
      </c>
      <c r="U30">
        <f t="shared" si="17"/>
        <v>0</v>
      </c>
      <c r="V30">
        <f t="shared" si="17"/>
        <v>0</v>
      </c>
    </row>
    <row r="31" spans="3:22" ht="12.75">
      <c r="C31">
        <f t="shared" si="0"/>
        <v>0</v>
      </c>
      <c r="D31">
        <f t="shared" si="0"/>
        <v>0</v>
      </c>
      <c r="E31">
        <f aca="true" t="shared" si="18" ref="E31:N31">IF(E11=$A11,1,0)</f>
        <v>0</v>
      </c>
      <c r="F31">
        <f t="shared" si="18"/>
        <v>0</v>
      </c>
      <c r="G31">
        <f t="shared" si="18"/>
        <v>0</v>
      </c>
      <c r="H31">
        <f t="shared" si="18"/>
        <v>0</v>
      </c>
      <c r="I31">
        <f t="shared" si="18"/>
        <v>0</v>
      </c>
      <c r="J31">
        <f t="shared" si="18"/>
        <v>0</v>
      </c>
      <c r="K31">
        <f t="shared" si="18"/>
        <v>0</v>
      </c>
      <c r="L31">
        <f t="shared" si="18"/>
        <v>0</v>
      </c>
      <c r="M31">
        <f t="shared" si="18"/>
        <v>0</v>
      </c>
      <c r="N31">
        <f t="shared" si="18"/>
        <v>0</v>
      </c>
      <c r="O31">
        <f t="shared" si="2"/>
        <v>0</v>
      </c>
      <c r="P31">
        <f t="shared" si="2"/>
        <v>0</v>
      </c>
      <c r="Q31">
        <f aca="true" t="shared" si="19" ref="Q31:V31">IF(Q11=$A11,1,0)</f>
        <v>0</v>
      </c>
      <c r="R31">
        <f t="shared" si="19"/>
        <v>0</v>
      </c>
      <c r="S31">
        <f t="shared" si="19"/>
        <v>0</v>
      </c>
      <c r="T31">
        <f t="shared" si="19"/>
        <v>0</v>
      </c>
      <c r="U31">
        <f t="shared" si="19"/>
        <v>0</v>
      </c>
      <c r="V31">
        <f t="shared" si="19"/>
        <v>0</v>
      </c>
    </row>
    <row r="33" spans="3:22" ht="12.75">
      <c r="C33">
        <f aca="true" t="shared" si="20" ref="C33:D41">IF(C13=$A13,1,0)</f>
        <v>1</v>
      </c>
      <c r="D33">
        <f t="shared" si="20"/>
        <v>1</v>
      </c>
      <c r="E33">
        <f aca="true" t="shared" si="21" ref="E33:N33">IF(E13=$A13,1,0)</f>
        <v>1</v>
      </c>
      <c r="F33">
        <f t="shared" si="21"/>
        <v>1</v>
      </c>
      <c r="G33">
        <f t="shared" si="21"/>
        <v>1</v>
      </c>
      <c r="H33">
        <f t="shared" si="21"/>
        <v>1</v>
      </c>
      <c r="I33">
        <f t="shared" si="21"/>
        <v>1</v>
      </c>
      <c r="J33">
        <f t="shared" si="21"/>
        <v>1</v>
      </c>
      <c r="K33">
        <f t="shared" si="21"/>
        <v>1</v>
      </c>
      <c r="L33">
        <f t="shared" si="21"/>
        <v>0</v>
      </c>
      <c r="M33">
        <f t="shared" si="21"/>
        <v>0</v>
      </c>
      <c r="N33">
        <f t="shared" si="21"/>
        <v>0</v>
      </c>
      <c r="O33">
        <f aca="true" t="shared" si="22" ref="O33:P41">IF(O13=$A13,1,0)</f>
        <v>0</v>
      </c>
      <c r="P33">
        <f t="shared" si="22"/>
        <v>0</v>
      </c>
      <c r="Q33">
        <f aca="true" t="shared" si="23" ref="Q33:V33">IF(Q13=$A13,1,0)</f>
        <v>0</v>
      </c>
      <c r="R33">
        <f t="shared" si="23"/>
        <v>0</v>
      </c>
      <c r="S33">
        <f t="shared" si="23"/>
        <v>0</v>
      </c>
      <c r="T33">
        <f t="shared" si="23"/>
        <v>0</v>
      </c>
      <c r="U33">
        <f t="shared" si="23"/>
        <v>0</v>
      </c>
      <c r="V33">
        <f t="shared" si="23"/>
        <v>0</v>
      </c>
    </row>
    <row r="34" spans="3:22" ht="12.75">
      <c r="C34">
        <f t="shared" si="20"/>
        <v>0</v>
      </c>
      <c r="D34">
        <f t="shared" si="20"/>
        <v>1</v>
      </c>
      <c r="E34">
        <f aca="true" t="shared" si="24" ref="E34:N34">IF(E14=$A14,1,0)</f>
        <v>1</v>
      </c>
      <c r="F34">
        <f t="shared" si="24"/>
        <v>1</v>
      </c>
      <c r="G34">
        <f t="shared" si="24"/>
        <v>0</v>
      </c>
      <c r="H34">
        <f t="shared" si="24"/>
        <v>1</v>
      </c>
      <c r="I34">
        <f t="shared" si="24"/>
        <v>1</v>
      </c>
      <c r="J34">
        <f t="shared" si="24"/>
        <v>1</v>
      </c>
      <c r="K34">
        <f t="shared" si="24"/>
        <v>1</v>
      </c>
      <c r="L34">
        <f t="shared" si="24"/>
        <v>0</v>
      </c>
      <c r="M34">
        <f t="shared" si="24"/>
        <v>0</v>
      </c>
      <c r="N34">
        <f t="shared" si="24"/>
        <v>0</v>
      </c>
      <c r="O34">
        <f t="shared" si="22"/>
        <v>0</v>
      </c>
      <c r="P34">
        <f t="shared" si="22"/>
        <v>0</v>
      </c>
      <c r="Q34">
        <f aca="true" t="shared" si="25" ref="Q34:V34">IF(Q14=$A14,1,0)</f>
        <v>0</v>
      </c>
      <c r="R34">
        <f t="shared" si="25"/>
        <v>0</v>
      </c>
      <c r="S34">
        <f t="shared" si="25"/>
        <v>0</v>
      </c>
      <c r="T34">
        <f t="shared" si="25"/>
        <v>0</v>
      </c>
      <c r="U34">
        <f t="shared" si="25"/>
        <v>0</v>
      </c>
      <c r="V34">
        <f t="shared" si="25"/>
        <v>0</v>
      </c>
    </row>
    <row r="35" spans="3:22" ht="12.75">
      <c r="C35">
        <f t="shared" si="20"/>
        <v>0</v>
      </c>
      <c r="D35">
        <f t="shared" si="20"/>
        <v>0</v>
      </c>
      <c r="E35">
        <f aca="true" t="shared" si="26" ref="E35:N35">IF(E15=$A15,1,0)</f>
        <v>0</v>
      </c>
      <c r="F35">
        <f t="shared" si="26"/>
        <v>0</v>
      </c>
      <c r="G35">
        <f t="shared" si="26"/>
        <v>1</v>
      </c>
      <c r="H35">
        <f t="shared" si="26"/>
        <v>0</v>
      </c>
      <c r="I35">
        <f t="shared" si="26"/>
        <v>0</v>
      </c>
      <c r="J35">
        <f t="shared" si="26"/>
        <v>0</v>
      </c>
      <c r="K35">
        <f t="shared" si="26"/>
        <v>1</v>
      </c>
      <c r="L35">
        <f t="shared" si="26"/>
        <v>0</v>
      </c>
      <c r="M35">
        <f t="shared" si="26"/>
        <v>0</v>
      </c>
      <c r="N35">
        <f t="shared" si="26"/>
        <v>0</v>
      </c>
      <c r="O35">
        <f t="shared" si="22"/>
        <v>0</v>
      </c>
      <c r="P35">
        <f t="shared" si="22"/>
        <v>0</v>
      </c>
      <c r="Q35">
        <f aca="true" t="shared" si="27" ref="Q35:V35">IF(Q15=$A15,1,0)</f>
        <v>0</v>
      </c>
      <c r="R35">
        <f t="shared" si="27"/>
        <v>0</v>
      </c>
      <c r="S35">
        <f t="shared" si="27"/>
        <v>0</v>
      </c>
      <c r="T35">
        <f t="shared" si="27"/>
        <v>0</v>
      </c>
      <c r="U35">
        <f t="shared" si="27"/>
        <v>0</v>
      </c>
      <c r="V35">
        <f t="shared" si="27"/>
        <v>0</v>
      </c>
    </row>
    <row r="36" spans="3:22" ht="12.75">
      <c r="C36">
        <f t="shared" si="20"/>
        <v>0</v>
      </c>
      <c r="D36">
        <f t="shared" si="20"/>
        <v>0</v>
      </c>
      <c r="E36">
        <f aca="true" t="shared" si="28" ref="E36:N36">IF(E16=$A16,1,0)</f>
        <v>0</v>
      </c>
      <c r="F36">
        <f t="shared" si="28"/>
        <v>0</v>
      </c>
      <c r="G36">
        <f t="shared" si="28"/>
        <v>0</v>
      </c>
      <c r="H36">
        <f t="shared" si="28"/>
        <v>0</v>
      </c>
      <c r="I36">
        <f t="shared" si="28"/>
        <v>0</v>
      </c>
      <c r="J36">
        <f t="shared" si="28"/>
        <v>0</v>
      </c>
      <c r="K36">
        <f t="shared" si="28"/>
        <v>0</v>
      </c>
      <c r="L36">
        <f t="shared" si="28"/>
        <v>0</v>
      </c>
      <c r="M36">
        <f t="shared" si="28"/>
        <v>0</v>
      </c>
      <c r="N36">
        <f t="shared" si="28"/>
        <v>0</v>
      </c>
      <c r="O36">
        <f t="shared" si="22"/>
        <v>0</v>
      </c>
      <c r="P36">
        <f t="shared" si="22"/>
        <v>0</v>
      </c>
      <c r="Q36">
        <f aca="true" t="shared" si="29" ref="Q36:V36">IF(Q16=$A16,1,0)</f>
        <v>0</v>
      </c>
      <c r="R36">
        <f t="shared" si="29"/>
        <v>0</v>
      </c>
      <c r="S36">
        <f t="shared" si="29"/>
        <v>0</v>
      </c>
      <c r="T36">
        <f t="shared" si="29"/>
        <v>0</v>
      </c>
      <c r="U36">
        <f t="shared" si="29"/>
        <v>0</v>
      </c>
      <c r="V36">
        <f t="shared" si="29"/>
        <v>0</v>
      </c>
    </row>
    <row r="37" spans="3:22" ht="12.75">
      <c r="C37">
        <f t="shared" si="20"/>
        <v>0</v>
      </c>
      <c r="D37">
        <f t="shared" si="20"/>
        <v>0</v>
      </c>
      <c r="E37">
        <f aca="true" t="shared" si="30" ref="E37:N37">IF(E17=$A17,1,0)</f>
        <v>0</v>
      </c>
      <c r="F37">
        <f t="shared" si="30"/>
        <v>0</v>
      </c>
      <c r="G37">
        <f t="shared" si="30"/>
        <v>0</v>
      </c>
      <c r="H37">
        <f t="shared" si="30"/>
        <v>0</v>
      </c>
      <c r="I37">
        <f t="shared" si="30"/>
        <v>0</v>
      </c>
      <c r="J37">
        <f t="shared" si="30"/>
        <v>0</v>
      </c>
      <c r="K37">
        <f t="shared" si="30"/>
        <v>0</v>
      </c>
      <c r="L37">
        <f t="shared" si="30"/>
        <v>0</v>
      </c>
      <c r="M37">
        <f t="shared" si="30"/>
        <v>0</v>
      </c>
      <c r="N37">
        <f t="shared" si="30"/>
        <v>0</v>
      </c>
      <c r="O37">
        <f t="shared" si="22"/>
        <v>0</v>
      </c>
      <c r="P37">
        <f t="shared" si="22"/>
        <v>0</v>
      </c>
      <c r="Q37">
        <f aca="true" t="shared" si="31" ref="Q37:V37">IF(Q17=$A17,1,0)</f>
        <v>0</v>
      </c>
      <c r="R37">
        <f t="shared" si="31"/>
        <v>0</v>
      </c>
      <c r="S37">
        <f t="shared" si="31"/>
        <v>0</v>
      </c>
      <c r="T37">
        <f t="shared" si="31"/>
        <v>0</v>
      </c>
      <c r="U37">
        <f t="shared" si="31"/>
        <v>0</v>
      </c>
      <c r="V37">
        <f t="shared" si="31"/>
        <v>0</v>
      </c>
    </row>
    <row r="38" spans="3:22" ht="12.75">
      <c r="C38">
        <f t="shared" si="20"/>
        <v>0</v>
      </c>
      <c r="D38">
        <f t="shared" si="20"/>
        <v>0</v>
      </c>
      <c r="E38">
        <f aca="true" t="shared" si="32" ref="E38:N38">IF(E18=$A18,1,0)</f>
        <v>0</v>
      </c>
      <c r="F38">
        <f t="shared" si="32"/>
        <v>0</v>
      </c>
      <c r="G38">
        <f t="shared" si="32"/>
        <v>0</v>
      </c>
      <c r="H38">
        <f t="shared" si="32"/>
        <v>0</v>
      </c>
      <c r="I38">
        <f t="shared" si="32"/>
        <v>0</v>
      </c>
      <c r="J38">
        <f t="shared" si="32"/>
        <v>0</v>
      </c>
      <c r="K38">
        <f t="shared" si="32"/>
        <v>0</v>
      </c>
      <c r="L38">
        <f t="shared" si="32"/>
        <v>0</v>
      </c>
      <c r="M38">
        <f t="shared" si="32"/>
        <v>0</v>
      </c>
      <c r="N38">
        <f t="shared" si="32"/>
        <v>0</v>
      </c>
      <c r="O38">
        <f t="shared" si="22"/>
        <v>0</v>
      </c>
      <c r="P38">
        <f t="shared" si="22"/>
        <v>0</v>
      </c>
      <c r="Q38">
        <f aca="true" t="shared" si="33" ref="Q38:V38">IF(Q18=$A18,1,0)</f>
        <v>0</v>
      </c>
      <c r="R38">
        <f t="shared" si="33"/>
        <v>0</v>
      </c>
      <c r="S38">
        <f t="shared" si="33"/>
        <v>0</v>
      </c>
      <c r="T38">
        <f t="shared" si="33"/>
        <v>0</v>
      </c>
      <c r="U38">
        <f t="shared" si="33"/>
        <v>0</v>
      </c>
      <c r="V38">
        <f t="shared" si="33"/>
        <v>0</v>
      </c>
    </row>
    <row r="39" spans="3:22" ht="12.75">
      <c r="C39">
        <f t="shared" si="20"/>
        <v>0</v>
      </c>
      <c r="D39">
        <f t="shared" si="20"/>
        <v>0</v>
      </c>
      <c r="E39">
        <f aca="true" t="shared" si="34" ref="E39:N39">IF(E19=$A19,1,0)</f>
        <v>0</v>
      </c>
      <c r="F39">
        <f t="shared" si="34"/>
        <v>0</v>
      </c>
      <c r="G39">
        <f t="shared" si="34"/>
        <v>0</v>
      </c>
      <c r="H39">
        <f t="shared" si="34"/>
        <v>0</v>
      </c>
      <c r="I39">
        <f t="shared" si="34"/>
        <v>0</v>
      </c>
      <c r="J39">
        <f t="shared" si="34"/>
        <v>0</v>
      </c>
      <c r="K39">
        <f t="shared" si="34"/>
        <v>0</v>
      </c>
      <c r="L39">
        <f t="shared" si="34"/>
        <v>0</v>
      </c>
      <c r="M39">
        <f t="shared" si="34"/>
        <v>0</v>
      </c>
      <c r="N39">
        <f t="shared" si="34"/>
        <v>0</v>
      </c>
      <c r="O39">
        <f t="shared" si="22"/>
        <v>0</v>
      </c>
      <c r="P39">
        <f t="shared" si="22"/>
        <v>0</v>
      </c>
      <c r="Q39">
        <f aca="true" t="shared" si="35" ref="Q39:V39">IF(Q19=$A19,1,0)</f>
        <v>0</v>
      </c>
      <c r="R39">
        <f t="shared" si="35"/>
        <v>0</v>
      </c>
      <c r="S39">
        <f t="shared" si="35"/>
        <v>0</v>
      </c>
      <c r="T39">
        <f t="shared" si="35"/>
        <v>0</v>
      </c>
      <c r="U39">
        <f t="shared" si="35"/>
        <v>0</v>
      </c>
      <c r="V39">
        <f t="shared" si="35"/>
        <v>0</v>
      </c>
    </row>
    <row r="40" spans="3:22" ht="12.75">
      <c r="C40">
        <f t="shared" si="20"/>
        <v>0</v>
      </c>
      <c r="D40">
        <f t="shared" si="20"/>
        <v>0</v>
      </c>
      <c r="E40">
        <f aca="true" t="shared" si="36" ref="E40:N40">IF(E20=$A20,1,0)</f>
        <v>0</v>
      </c>
      <c r="F40">
        <f t="shared" si="36"/>
        <v>0</v>
      </c>
      <c r="G40">
        <f t="shared" si="36"/>
        <v>0</v>
      </c>
      <c r="H40">
        <f t="shared" si="36"/>
        <v>0</v>
      </c>
      <c r="I40">
        <f t="shared" si="36"/>
        <v>0</v>
      </c>
      <c r="J40">
        <f t="shared" si="36"/>
        <v>0</v>
      </c>
      <c r="K40">
        <f t="shared" si="36"/>
        <v>0</v>
      </c>
      <c r="L40">
        <f t="shared" si="36"/>
        <v>0</v>
      </c>
      <c r="M40">
        <f t="shared" si="36"/>
        <v>0</v>
      </c>
      <c r="N40">
        <f t="shared" si="36"/>
        <v>0</v>
      </c>
      <c r="O40">
        <f t="shared" si="22"/>
        <v>0</v>
      </c>
      <c r="P40">
        <f t="shared" si="22"/>
        <v>0</v>
      </c>
      <c r="Q40">
        <f aca="true" t="shared" si="37" ref="Q40:V40">IF(Q20=$A20,1,0)</f>
        <v>0</v>
      </c>
      <c r="R40">
        <f t="shared" si="37"/>
        <v>0</v>
      </c>
      <c r="S40">
        <f t="shared" si="37"/>
        <v>0</v>
      </c>
      <c r="T40">
        <f t="shared" si="37"/>
        <v>0</v>
      </c>
      <c r="U40">
        <f t="shared" si="37"/>
        <v>0</v>
      </c>
      <c r="V40">
        <f t="shared" si="37"/>
        <v>0</v>
      </c>
    </row>
    <row r="41" spans="3:42" ht="12.75">
      <c r="C41">
        <f t="shared" si="20"/>
        <v>0</v>
      </c>
      <c r="D41">
        <f t="shared" si="20"/>
        <v>0</v>
      </c>
      <c r="E41">
        <f aca="true" t="shared" si="38" ref="E41:N41">IF(E21=$A21,1,0)</f>
        <v>0</v>
      </c>
      <c r="F41">
        <f t="shared" si="38"/>
        <v>0</v>
      </c>
      <c r="G41">
        <f t="shared" si="38"/>
        <v>0</v>
      </c>
      <c r="H41">
        <f t="shared" si="38"/>
        <v>0</v>
      </c>
      <c r="I41">
        <f t="shared" si="38"/>
        <v>0</v>
      </c>
      <c r="J41">
        <f t="shared" si="38"/>
        <v>0</v>
      </c>
      <c r="K41">
        <f t="shared" si="38"/>
        <v>0</v>
      </c>
      <c r="L41">
        <f t="shared" si="38"/>
        <v>0</v>
      </c>
      <c r="M41">
        <f t="shared" si="38"/>
        <v>0</v>
      </c>
      <c r="N41">
        <f t="shared" si="38"/>
        <v>0</v>
      </c>
      <c r="O41">
        <f t="shared" si="22"/>
        <v>0</v>
      </c>
      <c r="P41">
        <f t="shared" si="22"/>
        <v>0</v>
      </c>
      <c r="Q41">
        <f aca="true" t="shared" si="39" ref="Q41:V41">IF(Q21=$A21,1,0)</f>
        <v>0</v>
      </c>
      <c r="R41">
        <f t="shared" si="39"/>
        <v>0</v>
      </c>
      <c r="S41">
        <f t="shared" si="39"/>
        <v>0</v>
      </c>
      <c r="T41">
        <f t="shared" si="39"/>
        <v>0</v>
      </c>
      <c r="U41">
        <f t="shared" si="39"/>
        <v>0</v>
      </c>
      <c r="V41">
        <f t="shared" si="39"/>
        <v>0</v>
      </c>
      <c r="AP41" s="2"/>
    </row>
    <row r="42" spans="27:56" ht="12.75">
      <c r="AA42" s="1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3:22" ht="12.75">
      <c r="C43">
        <f>SUM(C23:C41)</f>
        <v>1</v>
      </c>
      <c r="D43">
        <f>SUM(D23:D41)</f>
        <v>2</v>
      </c>
      <c r="E43">
        <f aca="true" t="shared" si="40" ref="E43:N43">SUM(E23:E41)</f>
        <v>2</v>
      </c>
      <c r="F43">
        <f t="shared" si="40"/>
        <v>2</v>
      </c>
      <c r="G43">
        <f t="shared" si="40"/>
        <v>2</v>
      </c>
      <c r="H43">
        <f t="shared" si="40"/>
        <v>3</v>
      </c>
      <c r="I43">
        <f t="shared" si="40"/>
        <v>2</v>
      </c>
      <c r="J43">
        <f t="shared" si="40"/>
        <v>3</v>
      </c>
      <c r="K43">
        <f t="shared" si="40"/>
        <v>3</v>
      </c>
      <c r="L43">
        <f t="shared" si="40"/>
        <v>0</v>
      </c>
      <c r="M43">
        <f t="shared" si="40"/>
        <v>0</v>
      </c>
      <c r="N43">
        <f t="shared" si="40"/>
        <v>0</v>
      </c>
      <c r="O43">
        <f aca="true" t="shared" si="41" ref="O43:V43">SUM(O23:O41)</f>
        <v>0</v>
      </c>
      <c r="P43">
        <f t="shared" si="41"/>
        <v>0</v>
      </c>
      <c r="Q43">
        <f t="shared" si="41"/>
        <v>0</v>
      </c>
      <c r="R43">
        <f t="shared" si="41"/>
        <v>0</v>
      </c>
      <c r="S43">
        <f t="shared" si="41"/>
        <v>0</v>
      </c>
      <c r="T43">
        <f t="shared" si="41"/>
        <v>0</v>
      </c>
      <c r="U43">
        <f t="shared" si="41"/>
        <v>0</v>
      </c>
      <c r="V43">
        <f t="shared" si="41"/>
        <v>0</v>
      </c>
    </row>
    <row r="44" spans="3:56" ht="12.75">
      <c r="C44">
        <f>C43+0.02</f>
        <v>1.02</v>
      </c>
      <c r="D44">
        <f>D43+0.019</f>
        <v>2.019</v>
      </c>
      <c r="E44">
        <f>E43+0.018</f>
        <v>2.018</v>
      </c>
      <c r="F44">
        <f>F43+0.017</f>
        <v>2.017</v>
      </c>
      <c r="G44">
        <f>G43+0.016</f>
        <v>2.016</v>
      </c>
      <c r="H44">
        <f>H43+0.015</f>
        <v>3.015</v>
      </c>
      <c r="I44">
        <f>I43+0.014</f>
        <v>2.014</v>
      </c>
      <c r="J44">
        <f>J43+0.013</f>
        <v>3.013</v>
      </c>
      <c r="K44">
        <f>K43+0.012</f>
        <v>3.012</v>
      </c>
      <c r="L44">
        <f>L43+0.011</f>
        <v>0.011</v>
      </c>
      <c r="M44">
        <f>M43+0.01</f>
        <v>0.01</v>
      </c>
      <c r="N44">
        <f>N43+0.009</f>
        <v>0.009</v>
      </c>
      <c r="O44">
        <f>O43+0.008</f>
        <v>0.008</v>
      </c>
      <c r="P44">
        <f>P43+0.007</f>
        <v>0.007</v>
      </c>
      <c r="Q44">
        <f>Q43+0.006</f>
        <v>0.006</v>
      </c>
      <c r="R44">
        <f>R43+0.005</f>
        <v>0.005</v>
      </c>
      <c r="S44">
        <f>S43+0.004</f>
        <v>0.004</v>
      </c>
      <c r="T44">
        <f>T43+0.003</f>
        <v>0.003</v>
      </c>
      <c r="U44">
        <f>U43+0.002</f>
        <v>0.002</v>
      </c>
      <c r="V44">
        <f>V43+0.001</f>
        <v>0.001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6" spans="3:22" ht="12.75">
      <c r="C46">
        <f>18-(COUNTIF(A3:A21,9))</f>
        <v>4</v>
      </c>
      <c r="D46">
        <f>C46</f>
        <v>4</v>
      </c>
      <c r="E46">
        <f aca="true" t="shared" si="42" ref="E46:N46">D46</f>
        <v>4</v>
      </c>
      <c r="F46">
        <f t="shared" si="42"/>
        <v>4</v>
      </c>
      <c r="G46">
        <f t="shared" si="42"/>
        <v>4</v>
      </c>
      <c r="H46">
        <f t="shared" si="42"/>
        <v>4</v>
      </c>
      <c r="I46">
        <f t="shared" si="42"/>
        <v>4</v>
      </c>
      <c r="J46">
        <f t="shared" si="42"/>
        <v>4</v>
      </c>
      <c r="K46">
        <f t="shared" si="42"/>
        <v>4</v>
      </c>
      <c r="L46">
        <f t="shared" si="42"/>
        <v>4</v>
      </c>
      <c r="M46">
        <f t="shared" si="42"/>
        <v>4</v>
      </c>
      <c r="N46">
        <f t="shared" si="42"/>
        <v>4</v>
      </c>
      <c r="O46">
        <f aca="true" t="shared" si="43" ref="O46:V46">N46</f>
        <v>4</v>
      </c>
      <c r="P46">
        <f t="shared" si="43"/>
        <v>4</v>
      </c>
      <c r="Q46">
        <f t="shared" si="43"/>
        <v>4</v>
      </c>
      <c r="R46">
        <f t="shared" si="43"/>
        <v>4</v>
      </c>
      <c r="S46">
        <f t="shared" si="43"/>
        <v>4</v>
      </c>
      <c r="T46">
        <f t="shared" si="43"/>
        <v>4</v>
      </c>
      <c r="U46">
        <f t="shared" si="43"/>
        <v>4</v>
      </c>
      <c r="V46">
        <f t="shared" si="43"/>
        <v>4</v>
      </c>
    </row>
    <row r="47" spans="3:56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3:22" ht="12.75">
      <c r="C48">
        <f aca="true" t="shared" si="44" ref="C48:V48">RANK(C44,$C44:$V44)</f>
        <v>9</v>
      </c>
      <c r="D48">
        <f t="shared" si="44"/>
        <v>4</v>
      </c>
      <c r="E48">
        <f t="shared" si="44"/>
        <v>5</v>
      </c>
      <c r="F48">
        <f t="shared" si="44"/>
        <v>6</v>
      </c>
      <c r="G48">
        <f t="shared" si="44"/>
        <v>7</v>
      </c>
      <c r="H48">
        <f t="shared" si="44"/>
        <v>1</v>
      </c>
      <c r="I48">
        <f t="shared" si="44"/>
        <v>8</v>
      </c>
      <c r="J48">
        <f t="shared" si="44"/>
        <v>2</v>
      </c>
      <c r="K48">
        <f t="shared" si="44"/>
        <v>3</v>
      </c>
      <c r="L48">
        <f t="shared" si="44"/>
        <v>10</v>
      </c>
      <c r="M48">
        <f t="shared" si="44"/>
        <v>11</v>
      </c>
      <c r="N48">
        <f t="shared" si="44"/>
        <v>12</v>
      </c>
      <c r="O48">
        <f t="shared" si="44"/>
        <v>13</v>
      </c>
      <c r="P48">
        <f t="shared" si="44"/>
        <v>14</v>
      </c>
      <c r="Q48">
        <f t="shared" si="44"/>
        <v>15</v>
      </c>
      <c r="R48">
        <f t="shared" si="44"/>
        <v>16</v>
      </c>
      <c r="S48">
        <f t="shared" si="44"/>
        <v>17</v>
      </c>
      <c r="T48">
        <f t="shared" si="44"/>
        <v>18</v>
      </c>
      <c r="U48">
        <f t="shared" si="44"/>
        <v>19</v>
      </c>
      <c r="V48">
        <f t="shared" si="44"/>
        <v>20</v>
      </c>
    </row>
    <row r="49" spans="3:11" ht="12.75">
      <c r="C49" t="s">
        <v>26</v>
      </c>
      <c r="D49" t="s">
        <v>23</v>
      </c>
      <c r="E49" t="s">
        <v>30</v>
      </c>
      <c r="F49" t="s">
        <v>25</v>
      </c>
      <c r="G49" t="s">
        <v>24</v>
      </c>
      <c r="H49" t="s">
        <v>22</v>
      </c>
      <c r="I49" t="s">
        <v>31</v>
      </c>
      <c r="J49" t="s">
        <v>28</v>
      </c>
      <c r="K49" t="s">
        <v>27</v>
      </c>
    </row>
    <row r="50" spans="3:56" ht="12.75">
      <c r="C50">
        <f>C43</f>
        <v>1</v>
      </c>
      <c r="D50">
        <f aca="true" t="shared" si="45" ref="D50:V50">D43</f>
        <v>2</v>
      </c>
      <c r="E50">
        <f t="shared" si="45"/>
        <v>2</v>
      </c>
      <c r="F50">
        <f t="shared" si="45"/>
        <v>2</v>
      </c>
      <c r="G50">
        <f t="shared" si="45"/>
        <v>2</v>
      </c>
      <c r="H50">
        <f t="shared" si="45"/>
        <v>3</v>
      </c>
      <c r="I50">
        <f t="shared" si="45"/>
        <v>2</v>
      </c>
      <c r="J50">
        <f t="shared" si="45"/>
        <v>3</v>
      </c>
      <c r="K50">
        <f t="shared" si="45"/>
        <v>3</v>
      </c>
      <c r="L50">
        <f t="shared" si="45"/>
        <v>0</v>
      </c>
      <c r="M50">
        <f t="shared" si="45"/>
        <v>0</v>
      </c>
      <c r="N50">
        <f t="shared" si="45"/>
        <v>0</v>
      </c>
      <c r="O50">
        <f t="shared" si="45"/>
        <v>0</v>
      </c>
      <c r="P50">
        <f t="shared" si="45"/>
        <v>0</v>
      </c>
      <c r="Q50">
        <f t="shared" si="45"/>
        <v>0</v>
      </c>
      <c r="R50">
        <f t="shared" si="45"/>
        <v>0</v>
      </c>
      <c r="S50">
        <f t="shared" si="45"/>
        <v>0</v>
      </c>
      <c r="T50">
        <f t="shared" si="45"/>
        <v>0</v>
      </c>
      <c r="U50">
        <f t="shared" si="45"/>
        <v>0</v>
      </c>
      <c r="V50">
        <f t="shared" si="45"/>
        <v>0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3:22" ht="12.75">
      <c r="C51" s="4">
        <f>C43/C46</f>
        <v>0.25</v>
      </c>
      <c r="D51" s="4">
        <f aca="true" t="shared" si="46" ref="D51:V51">D43/D46</f>
        <v>0.5</v>
      </c>
      <c r="E51" s="4">
        <f t="shared" si="46"/>
        <v>0.5</v>
      </c>
      <c r="F51" s="4">
        <f t="shared" si="46"/>
        <v>0.5</v>
      </c>
      <c r="G51" s="4">
        <f t="shared" si="46"/>
        <v>0.5</v>
      </c>
      <c r="H51" s="4">
        <f t="shared" si="46"/>
        <v>0.75</v>
      </c>
      <c r="I51" s="4">
        <f t="shared" si="46"/>
        <v>0.5</v>
      </c>
      <c r="J51" s="4">
        <f t="shared" si="46"/>
        <v>0.75</v>
      </c>
      <c r="K51" s="4">
        <f t="shared" si="46"/>
        <v>0.75</v>
      </c>
      <c r="L51" s="4">
        <f t="shared" si="46"/>
        <v>0</v>
      </c>
      <c r="M51" s="4">
        <f t="shared" si="46"/>
        <v>0</v>
      </c>
      <c r="N51" s="4">
        <f t="shared" si="46"/>
        <v>0</v>
      </c>
      <c r="O51" s="4">
        <f t="shared" si="46"/>
        <v>0</v>
      </c>
      <c r="P51" s="4">
        <f t="shared" si="46"/>
        <v>0</v>
      </c>
      <c r="Q51" s="4">
        <f t="shared" si="46"/>
        <v>0</v>
      </c>
      <c r="R51" s="4">
        <f t="shared" si="46"/>
        <v>0</v>
      </c>
      <c r="S51" s="4">
        <f t="shared" si="46"/>
        <v>0</v>
      </c>
      <c r="T51" s="4">
        <f t="shared" si="46"/>
        <v>0</v>
      </c>
      <c r="U51" s="4">
        <f t="shared" si="46"/>
        <v>0</v>
      </c>
      <c r="V51" s="4">
        <f t="shared" si="46"/>
        <v>0</v>
      </c>
    </row>
    <row r="53" spans="1:10" ht="12.75">
      <c r="A53">
        <f>HLOOKUP(1,$C$48:$V$51,1,FALSE)</f>
        <v>1</v>
      </c>
      <c r="B53" t="str">
        <f>HLOOKUP(1,$C$48:$V$51,2,FALSE)</f>
        <v>Potomac</v>
      </c>
      <c r="C53">
        <f>HLOOKUP(1,$C$48:$V$51,3,FALSE)</f>
        <v>3</v>
      </c>
      <c r="D53" s="5">
        <f>HLOOKUP(1,$C$48:$V$51,4,FALSE)*100</f>
        <v>75</v>
      </c>
      <c r="E53" s="4"/>
      <c r="F53">
        <f aca="true" t="shared" si="47" ref="F53:F72">12-LEN(B53)</f>
        <v>5</v>
      </c>
      <c r="G53" t="str">
        <f>IF(F53=1,".",IF(F53=2,"..",IF(F53=3,"...",IF(F53=4,"....",IF(F53=5,".....",IF(F53=6,"......",IF(F53=7,".......",IF(F53=8,"........",""))))))))</f>
        <v>.....</v>
      </c>
      <c r="H53" t="str">
        <f aca="true" t="shared" si="48" ref="H53:H72">CONCATENATE(B53,G53)</f>
        <v>Potomac.....</v>
      </c>
      <c r="J53" s="4"/>
    </row>
    <row r="54" spans="1:10" ht="12.75">
      <c r="A54">
        <f>HLOOKUP(2,$C$48:$V$51,1,FALSE)</f>
        <v>2</v>
      </c>
      <c r="B54" t="str">
        <f>HLOOKUP(2,$C$48:$V$51,2,FALSE)</f>
        <v>FunTa</v>
      </c>
      <c r="C54">
        <f>HLOOKUP(2,$C$48:$V$51,3,FALSE)</f>
        <v>3</v>
      </c>
      <c r="D54" s="5">
        <f>HLOOKUP(2,$C$48:$V$51,4,FALSE)*100</f>
        <v>75</v>
      </c>
      <c r="E54" s="4"/>
      <c r="F54">
        <f t="shared" si="47"/>
        <v>7</v>
      </c>
      <c r="G54" t="str">
        <f aca="true" t="shared" si="49" ref="G54:G72">IF(F54=1,".",IF(F54=2,"..",IF(F54=3,"...",IF(F54=4,"....",IF(F54=5,".....",IF(F54=6,"......",IF(F54=7,".......",IF(F54=8,"........",""))))))))</f>
        <v>.......</v>
      </c>
      <c r="H54" t="str">
        <f t="shared" si="48"/>
        <v>FunTa.......</v>
      </c>
      <c r="J54" s="4"/>
    </row>
    <row r="55" spans="1:10" ht="12.75">
      <c r="A55">
        <f>HLOOKUP(3,$C$48:$V$51,1,FALSE)</f>
        <v>3</v>
      </c>
      <c r="B55" t="str">
        <f>HLOOKUP(3,$C$48:$V$51,2,FALSE)</f>
        <v>Gerd</v>
      </c>
      <c r="C55">
        <f>HLOOKUP(3,$C$48:$V$51,3,FALSE)</f>
        <v>3</v>
      </c>
      <c r="D55" s="5">
        <f>HLOOKUP(3,$C$48:$V$51,4,FALSE)*100</f>
        <v>75</v>
      </c>
      <c r="E55" s="4"/>
      <c r="F55">
        <f t="shared" si="47"/>
        <v>8</v>
      </c>
      <c r="G55" t="str">
        <f t="shared" si="49"/>
        <v>........</v>
      </c>
      <c r="H55" t="str">
        <f t="shared" si="48"/>
        <v>Gerd........</v>
      </c>
      <c r="J55" s="4"/>
    </row>
    <row r="56" spans="1:10" ht="12.75">
      <c r="A56">
        <f>HLOOKUP(4,$C$48:$V$51,1,FALSE)</f>
        <v>4</v>
      </c>
      <c r="B56" t="str">
        <f>HLOOKUP(4,$C$48:$V$51,2,FALSE)</f>
        <v>Kornflake</v>
      </c>
      <c r="C56">
        <f>HLOOKUP(4,$C$48:$V$51,3,FALSE)</f>
        <v>2</v>
      </c>
      <c r="D56" s="5">
        <f>HLOOKUP(4,$C$48:$V$51,4,FALSE)*100</f>
        <v>50</v>
      </c>
      <c r="E56" s="4"/>
      <c r="F56">
        <f t="shared" si="47"/>
        <v>3</v>
      </c>
      <c r="G56" t="str">
        <f t="shared" si="49"/>
        <v>...</v>
      </c>
      <c r="H56" t="str">
        <f t="shared" si="48"/>
        <v>Kornflake...</v>
      </c>
      <c r="J56" s="4"/>
    </row>
    <row r="57" spans="1:8" ht="12.75">
      <c r="A57">
        <f>HLOOKUP(5,$C$48:$V$51,1,FALSE)</f>
        <v>5</v>
      </c>
      <c r="B57" t="str">
        <f>HLOOKUP(5,$C$48:$V$51,2,FALSE)</f>
        <v>Basti</v>
      </c>
      <c r="C57">
        <f>HLOOKUP(5,$C$48:$V$51,3,FALSE)</f>
        <v>2</v>
      </c>
      <c r="D57" s="5">
        <f>HLOOKUP(5,$C$48:$V$51,4,FALSE)*100</f>
        <v>50</v>
      </c>
      <c r="E57" s="4"/>
      <c r="F57">
        <f t="shared" si="47"/>
        <v>7</v>
      </c>
      <c r="G57" t="str">
        <f t="shared" si="49"/>
        <v>.......</v>
      </c>
      <c r="H57" t="str">
        <f t="shared" si="48"/>
        <v>Basti.......</v>
      </c>
    </row>
    <row r="58" spans="1:8" ht="12.75">
      <c r="A58">
        <f>HLOOKUP(6,$C$48:$V$51,1,FALSE)</f>
        <v>6</v>
      </c>
      <c r="B58" t="str">
        <f>HLOOKUP(6,$C$48:$V$51,2,FALSE)</f>
        <v>Rosenheimer</v>
      </c>
      <c r="C58">
        <f>HLOOKUP(6,$C$48:$V$51,3,FALSE)</f>
        <v>2</v>
      </c>
      <c r="D58" s="5">
        <f>HLOOKUP(6,$C$48:$V$51,4,FALSE)*100</f>
        <v>50</v>
      </c>
      <c r="E58" s="4"/>
      <c r="F58">
        <f t="shared" si="47"/>
        <v>1</v>
      </c>
      <c r="G58" t="str">
        <f t="shared" si="49"/>
        <v>.</v>
      </c>
      <c r="H58" t="str">
        <f t="shared" si="48"/>
        <v>Rosenheimer.</v>
      </c>
    </row>
    <row r="59" spans="1:8" ht="12.75">
      <c r="A59">
        <f>HLOOKUP(7,$C$48:$V$51,1,FALSE)</f>
        <v>7</v>
      </c>
      <c r="B59" t="str">
        <f>HLOOKUP(7,$C$48:$V$51,2,FALSE)</f>
        <v>Hottemax</v>
      </c>
      <c r="C59">
        <f>HLOOKUP(7,$C$48:$V$51,3,FALSE)</f>
        <v>2</v>
      </c>
      <c r="D59" s="5">
        <f>HLOOKUP(7,$C$48:$V$51,4,FALSE)*100</f>
        <v>50</v>
      </c>
      <c r="E59" s="4"/>
      <c r="F59">
        <f t="shared" si="47"/>
        <v>4</v>
      </c>
      <c r="G59" t="str">
        <f t="shared" si="49"/>
        <v>....</v>
      </c>
      <c r="H59" t="str">
        <f t="shared" si="48"/>
        <v>Hottemax....</v>
      </c>
    </row>
    <row r="60" spans="1:8" ht="12.75">
      <c r="A60">
        <f>HLOOKUP(8,$C$48:$V$51,1,FALSE)</f>
        <v>8</v>
      </c>
      <c r="B60" t="str">
        <f>HLOOKUP(8,$C$48:$V$51,2,FALSE)</f>
        <v>Frank2609</v>
      </c>
      <c r="C60">
        <f>HLOOKUP(8,$C$48:$V$51,3,FALSE)</f>
        <v>2</v>
      </c>
      <c r="D60" s="5">
        <f>HLOOKUP(8,$C$48:$V$51,4,FALSE)*100</f>
        <v>50</v>
      </c>
      <c r="E60" s="4"/>
      <c r="F60">
        <f t="shared" si="47"/>
        <v>3</v>
      </c>
      <c r="G60" t="str">
        <f t="shared" si="49"/>
        <v>...</v>
      </c>
      <c r="H60" t="str">
        <f t="shared" si="48"/>
        <v>Frank2609...</v>
      </c>
    </row>
    <row r="61" spans="1:8" ht="12.75">
      <c r="A61">
        <f>HLOOKUP(9,$C$48:$V$51,1,FALSE)</f>
        <v>9</v>
      </c>
      <c r="B61" t="str">
        <f>HLOOKUP(9,$C$48:$V$51,2,FALSE)</f>
        <v>Tessie</v>
      </c>
      <c r="C61">
        <f>HLOOKUP(9,$C$48:$V$51,3,FALSE)</f>
        <v>1</v>
      </c>
      <c r="D61" s="5">
        <f>HLOOKUP(9,$C$48:$V$51,4,FALSE)*100</f>
        <v>25</v>
      </c>
      <c r="E61" s="4"/>
      <c r="F61">
        <f t="shared" si="47"/>
        <v>6</v>
      </c>
      <c r="G61" t="str">
        <f t="shared" si="49"/>
        <v>......</v>
      </c>
      <c r="H61" t="str">
        <f t="shared" si="48"/>
        <v>Tessie......</v>
      </c>
    </row>
    <row r="62" spans="1:8" ht="12.75">
      <c r="A62">
        <f>HLOOKUP(10,$C$48:$V$51,1,FALSE)</f>
        <v>10</v>
      </c>
      <c r="B62">
        <f>HLOOKUP(10,$C$48:$V$51,2,FALSE)</f>
        <v>0</v>
      </c>
      <c r="C62">
        <f>HLOOKUP(10,$C$48:$V$51,3,FALSE)</f>
        <v>0</v>
      </c>
      <c r="D62" s="5">
        <f>HLOOKUP(10,$C$48:$V$51,4,FALSE)*100</f>
        <v>0</v>
      </c>
      <c r="E62" s="4"/>
      <c r="F62">
        <f t="shared" si="47"/>
        <v>11</v>
      </c>
      <c r="G62">
        <f t="shared" si="49"/>
      </c>
      <c r="H62" t="str">
        <f t="shared" si="48"/>
        <v>0</v>
      </c>
    </row>
    <row r="63" spans="1:8" ht="12.75">
      <c r="A63">
        <f>HLOOKUP(11,$C$48:$V$51,1,FALSE)</f>
        <v>11</v>
      </c>
      <c r="B63">
        <f>HLOOKUP(11,$C$48:$V$51,2,FALSE)</f>
        <v>0</v>
      </c>
      <c r="C63">
        <f>HLOOKUP(11,$C$48:$V$51,3,FALSE)</f>
        <v>0</v>
      </c>
      <c r="D63" s="5">
        <f>HLOOKUP(11,$C$48:$V$51,4,FALSE)*100</f>
        <v>0</v>
      </c>
      <c r="E63" s="4"/>
      <c r="F63">
        <f t="shared" si="47"/>
        <v>11</v>
      </c>
      <c r="G63">
        <f t="shared" si="49"/>
      </c>
      <c r="H63" t="str">
        <f t="shared" si="48"/>
        <v>0</v>
      </c>
    </row>
    <row r="64" spans="1:8" ht="12.75">
      <c r="A64">
        <f>HLOOKUP(12,$C$48:$V$51,1,FALSE)</f>
        <v>12</v>
      </c>
      <c r="B64">
        <f>HLOOKUP(12,$C$48:$V$51,2,FALSE)</f>
        <v>0</v>
      </c>
      <c r="C64">
        <f>HLOOKUP(12,$C$48:$V$51,3,FALSE)</f>
        <v>0</v>
      </c>
      <c r="D64" s="5">
        <f>HLOOKUP(12,$C$48:$V$51,4,FALSE)*100</f>
        <v>0</v>
      </c>
      <c r="E64" s="4"/>
      <c r="F64">
        <f t="shared" si="47"/>
        <v>11</v>
      </c>
      <c r="G64">
        <f t="shared" si="49"/>
      </c>
      <c r="H64" t="str">
        <f t="shared" si="48"/>
        <v>0</v>
      </c>
    </row>
    <row r="65" spans="1:8" ht="12.75">
      <c r="A65">
        <f>HLOOKUP(13,$C$48:$V$51,1,FALSE)</f>
        <v>13</v>
      </c>
      <c r="B65">
        <f>HLOOKUP(13,$C$48:$V$51,2,FALSE)</f>
        <v>0</v>
      </c>
      <c r="C65">
        <f>HLOOKUP(13,$C$48:$V$51,3,FALSE)</f>
        <v>0</v>
      </c>
      <c r="D65" s="5">
        <f>HLOOKUP(13,$C$48:$V$51,4,FALSE)*100</f>
        <v>0</v>
      </c>
      <c r="E65" s="4"/>
      <c r="F65">
        <f t="shared" si="47"/>
        <v>11</v>
      </c>
      <c r="G65">
        <f t="shared" si="49"/>
      </c>
      <c r="H65" t="str">
        <f t="shared" si="48"/>
        <v>0</v>
      </c>
    </row>
    <row r="66" spans="1:8" ht="12.75">
      <c r="A66">
        <f>HLOOKUP(14,$C$48:$V$51,1,FALSE)</f>
        <v>14</v>
      </c>
      <c r="B66">
        <f>HLOOKUP(14,$C$48:$V$51,2,FALSE)</f>
        <v>0</v>
      </c>
      <c r="C66">
        <f>HLOOKUP(14,$C$48:$V$51,3,FALSE)</f>
        <v>0</v>
      </c>
      <c r="D66" s="5">
        <f>HLOOKUP(14,$C$48:$V$51,4,FALSE)*100</f>
        <v>0</v>
      </c>
      <c r="E66" s="4"/>
      <c r="F66">
        <f t="shared" si="47"/>
        <v>11</v>
      </c>
      <c r="G66">
        <f t="shared" si="49"/>
      </c>
      <c r="H66" t="str">
        <f t="shared" si="48"/>
        <v>0</v>
      </c>
    </row>
    <row r="67" spans="1:8" ht="12.75">
      <c r="A67">
        <f>HLOOKUP(15,$C$48:$V$51,1,FALSE)</f>
        <v>15</v>
      </c>
      <c r="B67">
        <f>HLOOKUP(15,$C$48:$V$51,2,FALSE)</f>
        <v>0</v>
      </c>
      <c r="C67">
        <f>HLOOKUP(15,$C$48:$V$51,3,FALSE)</f>
        <v>0</v>
      </c>
      <c r="D67" s="5">
        <f>HLOOKUP(15,$C$48:$V$51,4,FALSE)*100</f>
        <v>0</v>
      </c>
      <c r="E67" s="4"/>
      <c r="F67">
        <f t="shared" si="47"/>
        <v>11</v>
      </c>
      <c r="G67">
        <f t="shared" si="49"/>
      </c>
      <c r="H67" t="str">
        <f t="shared" si="48"/>
        <v>0</v>
      </c>
    </row>
    <row r="68" spans="1:8" ht="12.75">
      <c r="A68">
        <f>HLOOKUP(16,$C$48:$V$51,1,FALSE)</f>
        <v>16</v>
      </c>
      <c r="B68">
        <f>HLOOKUP(16,$C$48:$V$51,2,FALSE)</f>
        <v>0</v>
      </c>
      <c r="C68">
        <f>HLOOKUP(16,$C$48:$V$51,3,FALSE)</f>
        <v>0</v>
      </c>
      <c r="D68" s="5">
        <f>HLOOKUP(16,$C$48:$V$51,4,FALSE)*100</f>
        <v>0</v>
      </c>
      <c r="E68" s="4"/>
      <c r="F68">
        <f t="shared" si="47"/>
        <v>11</v>
      </c>
      <c r="G68">
        <f t="shared" si="49"/>
      </c>
      <c r="H68" t="str">
        <f t="shared" si="48"/>
        <v>0</v>
      </c>
    </row>
    <row r="69" spans="1:8" ht="12.75">
      <c r="A69">
        <f>HLOOKUP(17,$C$48:$V$51,1,FALSE)</f>
        <v>17</v>
      </c>
      <c r="B69">
        <f>HLOOKUP(17,$C$48:$V$51,2,FALSE)</f>
        <v>0</v>
      </c>
      <c r="C69">
        <f>HLOOKUP(17,$C$48:$V$51,3,FALSE)</f>
        <v>0</v>
      </c>
      <c r="D69" s="5">
        <f>HLOOKUP(17,$C$48:$V$51,4,FALSE)*100</f>
        <v>0</v>
      </c>
      <c r="E69" s="4"/>
      <c r="F69">
        <f t="shared" si="47"/>
        <v>11</v>
      </c>
      <c r="G69">
        <f t="shared" si="49"/>
      </c>
      <c r="H69" t="str">
        <f t="shared" si="48"/>
        <v>0</v>
      </c>
    </row>
    <row r="70" spans="1:8" ht="12.75">
      <c r="A70">
        <f>HLOOKUP(18,$C$48:$V$51,1,FALSE)</f>
        <v>18</v>
      </c>
      <c r="B70">
        <f>HLOOKUP(18,$C$48:$V$51,2,FALSE)</f>
        <v>0</v>
      </c>
      <c r="C70">
        <f>HLOOKUP(18,$C$48:$V$51,3,FALSE)</f>
        <v>0</v>
      </c>
      <c r="D70" s="5">
        <f>HLOOKUP(18,$C$48:$V$51,4,FALSE)*100</f>
        <v>0</v>
      </c>
      <c r="E70" s="4"/>
      <c r="F70">
        <f t="shared" si="47"/>
        <v>11</v>
      </c>
      <c r="G70">
        <f t="shared" si="49"/>
      </c>
      <c r="H70" t="str">
        <f t="shared" si="48"/>
        <v>0</v>
      </c>
    </row>
    <row r="71" spans="1:8" ht="12.75">
      <c r="A71">
        <f>HLOOKUP(19,$C$48:$V$51,1,FALSE)</f>
        <v>19</v>
      </c>
      <c r="B71">
        <f>HLOOKUP(19,$C$48:$V$51,2,FALSE)</f>
        <v>0</v>
      </c>
      <c r="C71">
        <f>HLOOKUP(19,$C$48:$V$51,3,FALSE)</f>
        <v>0</v>
      </c>
      <c r="D71" s="5">
        <f>HLOOKUP(19,$C$48:$V$51,4,FALSE)*100</f>
        <v>0</v>
      </c>
      <c r="E71" s="4"/>
      <c r="F71">
        <f t="shared" si="47"/>
        <v>11</v>
      </c>
      <c r="G71">
        <f t="shared" si="49"/>
      </c>
      <c r="H71" t="str">
        <f t="shared" si="48"/>
        <v>0</v>
      </c>
    </row>
    <row r="72" spans="1:8" ht="12.75">
      <c r="A72">
        <f>HLOOKUP(20,$C$48:$V$51,1,FALSE)</f>
        <v>20</v>
      </c>
      <c r="B72">
        <f>HLOOKUP(20,$C$48:$V$51,2,FALSE)</f>
        <v>0</v>
      </c>
      <c r="C72">
        <f>HLOOKUP(20,$C$48:$V$51,3,FALSE)</f>
        <v>0</v>
      </c>
      <c r="D72" s="5">
        <f>HLOOKUP(20,$C$48:$V$51,4,FALSE)*100</f>
        <v>0</v>
      </c>
      <c r="E72" s="4"/>
      <c r="F72">
        <f t="shared" si="47"/>
        <v>11</v>
      </c>
      <c r="G72">
        <f t="shared" si="49"/>
      </c>
      <c r="H72" t="str">
        <f t="shared" si="48"/>
        <v>0</v>
      </c>
    </row>
    <row r="75" ht="12.75">
      <c r="A75" t="s">
        <v>29</v>
      </c>
    </row>
    <row r="77" spans="1:4" ht="12.75">
      <c r="A77" t="str">
        <f>IF(A53&lt;10,CONCATENATE("0",A53,"."),CONCATENATE(A53,"."))</f>
        <v>01.</v>
      </c>
      <c r="B77" t="str">
        <f>CONCATENATE(H53,"...")</f>
        <v>Potomac........</v>
      </c>
      <c r="C77" s="1" t="str">
        <f>CONCATENATE(IF(C53&lt;10,CONCATENATE("0",C53),C53)," Treffer ... ")</f>
        <v>03 Treffer ... </v>
      </c>
      <c r="D77" s="6" t="str">
        <f aca="true" t="shared" si="50" ref="D77:D96">IF(D53&lt;10,CONCATENATE("0",INT(D53),"%"),CONCATENATE(INT(D53),"%"))</f>
        <v>75%</v>
      </c>
    </row>
    <row r="78" spans="1:4" ht="12.75">
      <c r="A78" t="str">
        <f aca="true" t="shared" si="51" ref="A78:A96">IF(A54&lt;10,CONCATENATE("0",A54,"."),CONCATENATE(A54,"."))</f>
        <v>02.</v>
      </c>
      <c r="B78" t="str">
        <f aca="true" t="shared" si="52" ref="B78:B96">CONCATENATE(H54,"...")</f>
        <v>FunTa..........</v>
      </c>
      <c r="C78" s="1" t="str">
        <f aca="true" t="shared" si="53" ref="C78:C96">CONCATENATE(IF(C54&lt;10,CONCATENATE("0",C54),C54)," Treffer ... ")</f>
        <v>03 Treffer ... </v>
      </c>
      <c r="D78" s="6" t="str">
        <f t="shared" si="50"/>
        <v>75%</v>
      </c>
    </row>
    <row r="79" spans="1:4" ht="12.75">
      <c r="A79" t="str">
        <f t="shared" si="51"/>
        <v>03.</v>
      </c>
      <c r="B79" t="str">
        <f t="shared" si="52"/>
        <v>Gerd...........</v>
      </c>
      <c r="C79" s="1" t="str">
        <f t="shared" si="53"/>
        <v>03 Treffer ... </v>
      </c>
      <c r="D79" s="6" t="str">
        <f t="shared" si="50"/>
        <v>75%</v>
      </c>
    </row>
    <row r="80" spans="1:4" ht="12.75">
      <c r="A80" t="str">
        <f t="shared" si="51"/>
        <v>04.</v>
      </c>
      <c r="B80" t="str">
        <f t="shared" si="52"/>
        <v>Kornflake......</v>
      </c>
      <c r="C80" s="1" t="str">
        <f t="shared" si="53"/>
        <v>02 Treffer ... </v>
      </c>
      <c r="D80" s="6" t="str">
        <f t="shared" si="50"/>
        <v>50%</v>
      </c>
    </row>
    <row r="81" spans="1:4" ht="12.75">
      <c r="A81" t="str">
        <f t="shared" si="51"/>
        <v>05.</v>
      </c>
      <c r="B81" t="str">
        <f t="shared" si="52"/>
        <v>Basti..........</v>
      </c>
      <c r="C81" s="1" t="str">
        <f t="shared" si="53"/>
        <v>02 Treffer ... </v>
      </c>
      <c r="D81" s="6" t="str">
        <f t="shared" si="50"/>
        <v>50%</v>
      </c>
    </row>
    <row r="82" spans="1:4" ht="12.75">
      <c r="A82" t="str">
        <f t="shared" si="51"/>
        <v>06.</v>
      </c>
      <c r="B82" t="str">
        <f t="shared" si="52"/>
        <v>Rosenheimer....</v>
      </c>
      <c r="C82" s="1" t="str">
        <f t="shared" si="53"/>
        <v>02 Treffer ... </v>
      </c>
      <c r="D82" s="6" t="str">
        <f t="shared" si="50"/>
        <v>50%</v>
      </c>
    </row>
    <row r="83" spans="1:4" ht="12.75">
      <c r="A83" t="str">
        <f t="shared" si="51"/>
        <v>07.</v>
      </c>
      <c r="B83" t="str">
        <f t="shared" si="52"/>
        <v>Hottemax.......</v>
      </c>
      <c r="C83" s="1" t="str">
        <f t="shared" si="53"/>
        <v>02 Treffer ... </v>
      </c>
      <c r="D83" s="6" t="str">
        <f t="shared" si="50"/>
        <v>50%</v>
      </c>
    </row>
    <row r="84" spans="1:4" ht="12.75">
      <c r="A84" t="str">
        <f t="shared" si="51"/>
        <v>08.</v>
      </c>
      <c r="B84" t="str">
        <f t="shared" si="52"/>
        <v>Frank2609......</v>
      </c>
      <c r="C84" s="1" t="str">
        <f t="shared" si="53"/>
        <v>02 Treffer ... </v>
      </c>
      <c r="D84" s="6" t="str">
        <f t="shared" si="50"/>
        <v>50%</v>
      </c>
    </row>
    <row r="85" spans="1:4" ht="12.75">
      <c r="A85" t="str">
        <f t="shared" si="51"/>
        <v>09.</v>
      </c>
      <c r="B85" t="str">
        <f t="shared" si="52"/>
        <v>Tessie.........</v>
      </c>
      <c r="C85" s="1" t="str">
        <f t="shared" si="53"/>
        <v>01 Treffer ... </v>
      </c>
      <c r="D85" s="6" t="str">
        <f t="shared" si="50"/>
        <v>25%</v>
      </c>
    </row>
    <row r="86" spans="1:4" ht="12.75">
      <c r="A86" t="str">
        <f t="shared" si="51"/>
        <v>10.</v>
      </c>
      <c r="B86" t="str">
        <f t="shared" si="52"/>
        <v>0...</v>
      </c>
      <c r="C86" s="1" t="str">
        <f t="shared" si="53"/>
        <v>00 Treffer ... </v>
      </c>
      <c r="D86" s="6" t="str">
        <f t="shared" si="50"/>
        <v>00%</v>
      </c>
    </row>
    <row r="87" spans="1:4" ht="12.75">
      <c r="A87" t="str">
        <f t="shared" si="51"/>
        <v>11.</v>
      </c>
      <c r="B87" t="str">
        <f t="shared" si="52"/>
        <v>0...</v>
      </c>
      <c r="C87" s="1" t="str">
        <f t="shared" si="53"/>
        <v>00 Treffer ... </v>
      </c>
      <c r="D87" s="6" t="str">
        <f t="shared" si="50"/>
        <v>00%</v>
      </c>
    </row>
    <row r="88" spans="1:4" ht="12.75">
      <c r="A88" t="str">
        <f t="shared" si="51"/>
        <v>12.</v>
      </c>
      <c r="B88" t="str">
        <f t="shared" si="52"/>
        <v>0...</v>
      </c>
      <c r="C88" s="1" t="str">
        <f t="shared" si="53"/>
        <v>00 Treffer ... </v>
      </c>
      <c r="D88" s="6" t="str">
        <f t="shared" si="50"/>
        <v>00%</v>
      </c>
    </row>
    <row r="89" spans="1:4" ht="12.75">
      <c r="A89" t="str">
        <f t="shared" si="51"/>
        <v>13.</v>
      </c>
      <c r="B89" t="str">
        <f t="shared" si="52"/>
        <v>0...</v>
      </c>
      <c r="C89" s="1" t="str">
        <f t="shared" si="53"/>
        <v>00 Treffer ... </v>
      </c>
      <c r="D89" s="6" t="str">
        <f t="shared" si="50"/>
        <v>00%</v>
      </c>
    </row>
    <row r="90" spans="1:4" ht="12.75">
      <c r="A90" t="str">
        <f t="shared" si="51"/>
        <v>14.</v>
      </c>
      <c r="B90" t="str">
        <f t="shared" si="52"/>
        <v>0...</v>
      </c>
      <c r="C90" s="1" t="str">
        <f t="shared" si="53"/>
        <v>00 Treffer ... </v>
      </c>
      <c r="D90" s="6" t="str">
        <f t="shared" si="50"/>
        <v>00%</v>
      </c>
    </row>
    <row r="91" spans="1:4" ht="12.75">
      <c r="A91" t="str">
        <f t="shared" si="51"/>
        <v>15.</v>
      </c>
      <c r="B91" t="str">
        <f t="shared" si="52"/>
        <v>0...</v>
      </c>
      <c r="C91" s="1" t="str">
        <f t="shared" si="53"/>
        <v>00 Treffer ... </v>
      </c>
      <c r="D91" s="6" t="str">
        <f t="shared" si="50"/>
        <v>00%</v>
      </c>
    </row>
    <row r="92" spans="1:4" ht="12.75">
      <c r="A92" t="str">
        <f t="shared" si="51"/>
        <v>16.</v>
      </c>
      <c r="B92" t="str">
        <f t="shared" si="52"/>
        <v>0...</v>
      </c>
      <c r="C92" s="1" t="str">
        <f t="shared" si="53"/>
        <v>00 Treffer ... </v>
      </c>
      <c r="D92" s="6" t="str">
        <f t="shared" si="50"/>
        <v>00%</v>
      </c>
    </row>
    <row r="93" spans="1:4" ht="12.75">
      <c r="A93" t="str">
        <f t="shared" si="51"/>
        <v>17.</v>
      </c>
      <c r="B93" t="str">
        <f t="shared" si="52"/>
        <v>0...</v>
      </c>
      <c r="C93" s="1" t="str">
        <f t="shared" si="53"/>
        <v>00 Treffer ... </v>
      </c>
      <c r="D93" s="6" t="str">
        <f t="shared" si="50"/>
        <v>00%</v>
      </c>
    </row>
    <row r="94" spans="1:4" ht="12.75">
      <c r="A94" t="str">
        <f t="shared" si="51"/>
        <v>18.</v>
      </c>
      <c r="B94" t="str">
        <f t="shared" si="52"/>
        <v>0...</v>
      </c>
      <c r="C94" s="1" t="str">
        <f t="shared" si="53"/>
        <v>00 Treffer ... </v>
      </c>
      <c r="D94" s="6" t="str">
        <f t="shared" si="50"/>
        <v>00%</v>
      </c>
    </row>
    <row r="95" spans="1:4" ht="12.75">
      <c r="A95" t="str">
        <f t="shared" si="51"/>
        <v>19.</v>
      </c>
      <c r="B95" t="str">
        <f t="shared" si="52"/>
        <v>0...</v>
      </c>
      <c r="C95" s="1" t="str">
        <f t="shared" si="53"/>
        <v>00 Treffer ... </v>
      </c>
      <c r="D95" s="6" t="str">
        <f t="shared" si="50"/>
        <v>00%</v>
      </c>
    </row>
    <row r="96" spans="1:4" ht="12.75">
      <c r="A96" t="str">
        <f t="shared" si="51"/>
        <v>20.</v>
      </c>
      <c r="B96" t="str">
        <f t="shared" si="52"/>
        <v>0...</v>
      </c>
      <c r="C96" s="1" t="str">
        <f t="shared" si="53"/>
        <v>00 Treffer ... </v>
      </c>
      <c r="D96" s="6" t="str">
        <f t="shared" si="50"/>
        <v>00%</v>
      </c>
    </row>
    <row r="97" ht="12.75">
      <c r="D97" s="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Springer</cp:lastModifiedBy>
  <dcterms:created xsi:type="dcterms:W3CDTF">2010-02-20T06:15:22Z</dcterms:created>
  <dcterms:modified xsi:type="dcterms:W3CDTF">2010-02-20T06:15:22Z</dcterms:modified>
  <cp:category/>
  <cp:version/>
  <cp:contentType/>
  <cp:contentStatus/>
</cp:coreProperties>
</file>